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OneDrive - Stichting Odin\Bureaublad\"/>
    </mc:Choice>
  </mc:AlternateContent>
  <xr:revisionPtr revIDLastSave="0" documentId="13_ncr:1_{53C9C5FD-02C2-4A47-ACDB-853DC4F00EAB}" xr6:coauthVersionLast="47" xr6:coauthVersionMax="47" xr10:uidLastSave="{00000000-0000-0000-0000-000000000000}"/>
  <bookViews>
    <workbookView xWindow="-108" yWindow="-108" windowWidth="23256" windowHeight="12456" xr2:uid="{20E77571-8285-4441-B4C0-BC344D644193}"/>
  </bookViews>
  <sheets>
    <sheet name="Je Persoonlijke Pensioenplan" sheetId="1" r:id="rId1"/>
    <sheet name="Zelf aanpassen" sheetId="3" r:id="rId2"/>
    <sheet name="Pensioen en huis" sheetId="4" r:id="rId3"/>
    <sheet name="Risicoprofiel" sheetId="6" r:id="rId4"/>
    <sheet name="Tabblad voor expert"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70" i="6" l="1"/>
  <c r="P25" i="2"/>
  <c r="K46" i="2"/>
  <c r="E46" i="2"/>
  <c r="R13" i="2"/>
  <c r="G84" i="4"/>
  <c r="O21" i="2"/>
  <c r="N21" i="2"/>
  <c r="D27" i="2"/>
  <c r="B128" i="1" l="1"/>
  <c r="D108" i="1"/>
  <c r="D143" i="1"/>
  <c r="D123" i="1"/>
  <c r="H38" i="4"/>
  <c r="H44" i="4"/>
  <c r="D52" i="4"/>
  <c r="D42" i="4"/>
  <c r="D30" i="4"/>
  <c r="G28" i="4"/>
  <c r="G26" i="4"/>
  <c r="D22" i="4" s="1"/>
  <c r="D28" i="4"/>
  <c r="H51" i="1"/>
  <c r="G30" i="4" s="1"/>
  <c r="D33" i="2"/>
  <c r="H35" i="1" s="1"/>
  <c r="A1" i="2"/>
  <c r="D25" i="2" s="1"/>
  <c r="H23" i="1" s="1"/>
  <c r="H108" i="1" s="1"/>
  <c r="D55" i="3"/>
  <c r="D57" i="3" s="1"/>
  <c r="D59" i="3" s="1"/>
  <c r="E35" i="1"/>
  <c r="H37" i="2"/>
  <c r="E49" i="1"/>
  <c r="H44" i="1"/>
  <c r="E44" i="1"/>
  <c r="H30" i="1"/>
  <c r="E30" i="1"/>
  <c r="G44" i="2"/>
  <c r="K19" i="2"/>
  <c r="A2" i="2" s="1"/>
  <c r="H39" i="2"/>
  <c r="A3" i="2" s="1"/>
  <c r="K27" i="2"/>
  <c r="G16" i="1"/>
  <c r="G18" i="1"/>
  <c r="G14" i="1"/>
  <c r="G12" i="1"/>
  <c r="G10" i="1"/>
  <c r="A65" i="4" s="1"/>
  <c r="K17" i="2"/>
  <c r="H41" i="1" s="1"/>
  <c r="E44" i="2" l="1"/>
  <c r="E48" i="2" s="1"/>
  <c r="K48" i="2" s="1"/>
  <c r="H39" i="3"/>
  <c r="G39" i="3" s="1"/>
  <c r="D128" i="1"/>
  <c r="F108" i="1"/>
  <c r="H25" i="1"/>
  <c r="D26" i="4"/>
  <c r="D50" i="4" s="1"/>
  <c r="G32" i="4"/>
  <c r="H42" i="4" s="1"/>
  <c r="D32" i="4"/>
  <c r="H36" i="4" s="1"/>
  <c r="K25" i="2"/>
  <c r="H41" i="3" l="1"/>
  <c r="E50" i="2"/>
  <c r="K50" i="2" s="1"/>
  <c r="H49" i="1"/>
  <c r="H109" i="1"/>
  <c r="H43" i="3"/>
  <c r="H143" i="1"/>
  <c r="D20" i="4"/>
  <c r="D36" i="4"/>
  <c r="H52" i="4"/>
  <c r="H50" i="4"/>
  <c r="K29" i="2"/>
  <c r="D29" i="2" s="1"/>
  <c r="D31" i="2" s="1"/>
  <c r="D35" i="2" s="1"/>
  <c r="H37" i="1" s="1"/>
  <c r="H111" i="1" s="1"/>
  <c r="F128" i="1" l="1"/>
  <c r="H53" i="1"/>
  <c r="D37" i="2"/>
  <c r="A4" i="2" s="1"/>
  <c r="H27" i="1"/>
  <c r="H110" i="1" l="1"/>
  <c r="H29" i="1"/>
  <c r="B67" i="4" s="1"/>
  <c r="D39" i="2"/>
  <c r="H43" i="1" s="1"/>
  <c r="H39" i="1"/>
  <c r="G82" i="4" l="1"/>
  <c r="G80" i="4"/>
  <c r="H124" i="1"/>
</calcChain>
</file>

<file path=xl/sharedStrings.xml><?xml version="1.0" encoding="utf-8"?>
<sst xmlns="http://schemas.openxmlformats.org/spreadsheetml/2006/main" count="330" uniqueCount="287">
  <si>
    <t>Geboortedatum:</t>
  </si>
  <si>
    <t>AOW-leeftijd op:</t>
  </si>
  <si>
    <t>Tekort per maand:</t>
  </si>
  <si>
    <t>Opmerkingen bij deze analyse.</t>
  </si>
  <si>
    <t>Email adres:</t>
  </si>
  <si>
    <t>Relatiestatus:</t>
  </si>
  <si>
    <t>Te sparen bedrag per maand tot pensioen</t>
  </si>
  <si>
    <t>Gewenst pensioen per maand:</t>
  </si>
  <si>
    <t># 1</t>
  </si>
  <si>
    <t># 2</t>
  </si>
  <si>
    <t># 3</t>
  </si>
  <si>
    <t># 4</t>
  </si>
  <si>
    <t># 5</t>
  </si>
  <si>
    <t># 6</t>
  </si>
  <si>
    <t>Naam aanvrager</t>
  </si>
  <si>
    <t>Alleenstaand</t>
  </si>
  <si>
    <t>Samen</t>
  </si>
  <si>
    <t>Verwachte Lijfrente netto:</t>
  </si>
  <si>
    <t>Huidig jaar</t>
  </si>
  <si>
    <t>Pensioenjaar</t>
  </si>
  <si>
    <t>Netto uitkering per maand</t>
  </si>
  <si>
    <t>Nabestaandenpensioen voor je partner:</t>
  </si>
  <si>
    <t>Netto maandloon:</t>
  </si>
  <si>
    <t>Lijfrentekapitaal op einddatum</t>
  </si>
  <si>
    <t>Benodigd kapitaal:</t>
  </si>
  <si>
    <t>Benodigd kapitaal om pensioengat op te lossen:</t>
  </si>
  <si>
    <t>Uitkeringsduur lijfrente in jaren:</t>
  </si>
  <si>
    <t>AOW-opbouw vanaf:</t>
  </si>
  <si>
    <t>Doel nabestaandenpensioen voor partner:</t>
  </si>
  <si>
    <t>Tekort per maand tot pensioen partner</t>
  </si>
  <si>
    <t>Tekort per maand na pensioen partner</t>
  </si>
  <si>
    <t>Te verzekeren bedrag</t>
  </si>
  <si>
    <t>Leeftijd partner</t>
  </si>
  <si>
    <t>Rentevoet</t>
  </si>
  <si>
    <t>Aantal maanden tot pensioen om kapitaal op te bouwen:</t>
  </si>
  <si>
    <t>A</t>
  </si>
  <si>
    <t>B</t>
  </si>
  <si>
    <t>C</t>
  </si>
  <si>
    <t>D</t>
  </si>
  <si>
    <t>E</t>
  </si>
  <si>
    <t>F</t>
  </si>
  <si>
    <t>G</t>
  </si>
  <si>
    <t>H</t>
  </si>
  <si>
    <t>I</t>
  </si>
  <si>
    <t>J</t>
  </si>
  <si>
    <t>K</t>
  </si>
  <si>
    <t>L</t>
  </si>
  <si>
    <t>M</t>
  </si>
  <si>
    <t>N</t>
  </si>
  <si>
    <t>Ik wil zoveel procent van mijn netto inkomen als pensioeninkomen:</t>
  </si>
  <si>
    <t>Ik wil zoveel procent van mijn netto loon als nabestaandenpensioen:</t>
  </si>
  <si>
    <t>Duur uitkering in jaren:</t>
  </si>
  <si>
    <t>Resterende opbouwperiode in maanden</t>
  </si>
  <si>
    <t xml:space="preserve"> uitkeringsduur in jaren</t>
  </si>
  <si>
    <t xml:space="preserve"> rekenrendement kapitaalopbouw</t>
  </si>
  <si>
    <t>NP bij pensioen partner uit MPO</t>
  </si>
  <si>
    <t xml:space="preserve">Als je lijfrenterekening tot uitkering komt, dan brengen veel mensen de uitkerende lijfrente onder bij dezelfde bank of verzekeraar die de opbouw heeft geregeld. Maar dat is helemaal niet verplicht! Door te shoppen bij andere partijen kun je vaak een hogere uitkering krijgen. </t>
  </si>
  <si>
    <t>Zorg voor een goede balans tussen hypotheek en pensioen. Heb je een hypotheek die nu 100% aflost? Dat hoeft niet! Je kunt je hypotheek omzetten naar bijv. 70% aflossen en 30% aflossingsvrij. Dat scheelt je flink in de hypotheeklasten en je hebt dan direct geld beschikbaar om je pensioen te verbeteren!</t>
  </si>
  <si>
    <t>Onze promotiepartners</t>
  </si>
  <si>
    <t>www.depensioenwaarheid.nl</t>
  </si>
  <si>
    <t>Verwerkt door:</t>
  </si>
  <si>
    <t>Jeffrey Leichel</t>
  </si>
  <si>
    <t>Sparen per maand tot pensioen:</t>
  </si>
  <si>
    <t>CORR</t>
  </si>
  <si>
    <t>LET OP! Deze velden worden door de expert ingevuld. Als je hier iets verandert dan kloppen de berekeningen niet meer en moet je een nieuw plan aanvragen.</t>
  </si>
  <si>
    <t>Huidige waarde alle polissen</t>
  </si>
  <si>
    <t>Dit plan is gemaakt voor:</t>
  </si>
  <si>
    <t>Op dit tabblad kun je zelf scenario's maken</t>
  </si>
  <si>
    <t xml:space="preserve">Ik wil </t>
  </si>
  <si>
    <t>Mijn huidige netto loon is:</t>
  </si>
  <si>
    <t>Het benodigd kapitaal is:</t>
  </si>
  <si>
    <t>Hiervoor moet ik opzij leggen:</t>
  </si>
  <si>
    <t>per maand</t>
  </si>
  <si>
    <t>Ik reken met een rente van:</t>
  </si>
  <si>
    <t>Mijn huidige leeftijd is:</t>
  </si>
  <si>
    <t xml:space="preserve"> jaar eerder stoppen met werken</t>
  </si>
  <si>
    <r>
      <rPr>
        <b/>
        <u/>
        <sz val="10"/>
        <color theme="0"/>
        <rFont val="Calibri"/>
        <family val="2"/>
        <scheme val="minor"/>
      </rPr>
      <t>Maandelijkse</t>
    </r>
    <r>
      <rPr>
        <sz val="10"/>
        <color theme="0"/>
        <rFont val="Calibri"/>
        <family val="2"/>
        <scheme val="minor"/>
      </rPr>
      <t xml:space="preserve"> inleg alle polissen</t>
    </r>
  </si>
  <si>
    <t>Berekening uitkering uit lijfrentepolis(sen)</t>
  </si>
  <si>
    <t>Totaal netto pensioen per maand:</t>
  </si>
  <si>
    <r>
      <t xml:space="preserve">AOW + Pensioen </t>
    </r>
    <r>
      <rPr>
        <b/>
        <u/>
        <sz val="10"/>
        <color theme="0"/>
        <rFont val="Calibri"/>
        <family val="2"/>
        <scheme val="minor"/>
      </rPr>
      <t>netto</t>
    </r>
    <r>
      <rPr>
        <sz val="10"/>
        <color theme="0"/>
        <rFont val="Calibri"/>
        <family val="2"/>
        <scheme val="minor"/>
      </rPr>
      <t xml:space="preserve"> per maand:</t>
    </r>
  </si>
  <si>
    <t>Berekening uitkeringen pensioen werkgever, gegevens uit MPO</t>
  </si>
  <si>
    <t>voor 67</t>
  </si>
  <si>
    <t>na 67</t>
  </si>
  <si>
    <t>Netto pensioen per maand, incl. AOW</t>
  </si>
  <si>
    <t>Nabestaandenpensioen (NP) voor partner , tekort per maand netto en te verzekeren bedrag om te repareren</t>
  </si>
  <si>
    <t>netto</t>
  </si>
  <si>
    <r>
      <t xml:space="preserve">van jouw </t>
    </r>
    <r>
      <rPr>
        <b/>
        <sz val="10"/>
        <rFont val="Calibri"/>
        <family val="2"/>
        <scheme val="minor"/>
      </rPr>
      <t>netto</t>
    </r>
    <r>
      <rPr>
        <sz val="10"/>
        <rFont val="Calibri"/>
        <family val="2"/>
        <scheme val="minor"/>
      </rPr>
      <t xml:space="preserve"> loon </t>
    </r>
  </si>
  <si>
    <t>van jouw netto loon</t>
  </si>
  <si>
    <t>Tekort per maand netto:</t>
  </si>
  <si>
    <t>van huidig netto loon</t>
  </si>
  <si>
    <t xml:space="preserve">rekenrente bij opbouw: </t>
  </si>
  <si>
    <t>rekenrente bij opbouw:</t>
  </si>
  <si>
    <t>AOW netto per maand:</t>
  </si>
  <si>
    <t>Uit AOW:</t>
  </si>
  <si>
    <t>Totaal pensioen per maand:</t>
  </si>
  <si>
    <t>Kun je de woonlasten nog betalen bij overlijden partner?</t>
  </si>
  <si>
    <t>Totaal netto inkomen</t>
  </si>
  <si>
    <t xml:space="preserve">Maximale hypotheek voor </t>
  </si>
  <si>
    <t xml:space="preserve">Maximale huur voor </t>
  </si>
  <si>
    <t>Wat is de hoogte van jullie huidige hypotheek (indien van toepassing)?</t>
  </si>
  <si>
    <t>Jullie hebben een koophuis</t>
  </si>
  <si>
    <t>Jullie hebben een huurhuis</t>
  </si>
  <si>
    <t xml:space="preserve">Is het bedrag in het groene blokje hoger dan in het blauwe blokje, dan moet je actie ondernemen. Je kunt dit oplossen door een extra ORV op het leven van je partner af te sluiten. </t>
  </si>
  <si>
    <t>NP tot jouw pensioendatum</t>
  </si>
  <si>
    <t>Netto NP van je partner (regel M uit zijn/haar Persoonlijk Pensioenplan)</t>
  </si>
  <si>
    <t>Is je huur hoger dan in de blauwe blokjes staat? Dan moet je actie ondernemen. Door het afsluiten van een ORV op het leven van je partner, kun je met de uitkering daarvan het inkomen aanvullen tot het gewenste niveau.</t>
  </si>
  <si>
    <t>Werkelijke hypotheek (na aftrek eventuele uitkering ORV)</t>
  </si>
  <si>
    <t>Jouw loon</t>
  </si>
  <si>
    <t>Wat is jullie netto huur per maand (indien van toepassing)?</t>
  </si>
  <si>
    <t>Uitkering uit een eventuele ORV als</t>
  </si>
  <si>
    <t>Netto loon nu</t>
  </si>
  <si>
    <t>Pensioengat</t>
  </si>
  <si>
    <t>AOW</t>
  </si>
  <si>
    <t>Werkgeverspensioen</t>
  </si>
  <si>
    <t>Lijfrente</t>
  </si>
  <si>
    <t>AANPASSEN BESTAANDE LIJFRENTE PRODUCTEN</t>
  </si>
  <si>
    <t>JOUW PENSIOENDOEL AANPASSEN</t>
  </si>
  <si>
    <t>van je huidige netto loon</t>
  </si>
  <si>
    <t>Je kunt dit aanpassen in de tab 'zelf aanpassen'</t>
  </si>
  <si>
    <t>Pensioendoel</t>
  </si>
  <si>
    <t>NP nu</t>
  </si>
  <si>
    <t>Gewenst NP voor je partner:</t>
  </si>
  <si>
    <t>Sarah Verschiet</t>
  </si>
  <si>
    <t>sarah@depensioenwaarheid.nl</t>
  </si>
  <si>
    <t>Je pensioendoel is</t>
  </si>
  <si>
    <t>van je netto loon.</t>
  </si>
  <si>
    <t>Je NP-doel is:</t>
  </si>
  <si>
    <t>Naam van je partner:</t>
  </si>
  <si>
    <t>Huidig netto loon per maand van je partner:</t>
  </si>
  <si>
    <t>Ik wil het rendement aanpassen naar:</t>
  </si>
  <si>
    <t>Ik wil de uitkering uit mijn bestaande lijfrente gedurende zoveel jaren ontvangen:</t>
  </si>
  <si>
    <t>Als je een pensioengat hebt, hebben wij voor je uitgerekend wat het kost om dat met een nieuw lijfrenteproduct te repareren. Bij de vermogensopbouw zijn wij van 2% rendement uitgegaan.</t>
  </si>
  <si>
    <t>Ik wil het rendement voor mijn nieuwe lijfrenteproduct aanpassen naar:</t>
  </si>
  <si>
    <t>Ik wil de uitkering uit deze lijfrente gedurende zoveel jaar ontvangen:</t>
  </si>
  <si>
    <t>Je doel is een netto nabestaandenpensioen per maand van:</t>
  </si>
  <si>
    <t>Een lijfrentekapitaal wordt bij pensioen vaak in 10 á 15 jaar uitgekeerd. Wij hebben gerekend met een uitkering van 15 jaar. Je kunt hier voor een andere uitkeringsduur kiezen.</t>
  </si>
  <si>
    <t>Je hebt ons de details van je huidige lijfrentepolis(sen) doorgegeven. Wij hebben met 2% rendement gerekend voor het bepalen van het eindkapitaal. Hier kun je het rendement aanpassen.</t>
  </si>
  <si>
    <t>Een lijfrentekapitaal wordt bij pensioen vaak in 10 á 15 jaar uitgekeerd. Wij hebben gerekend met een uitkeringsduur van 15 jaar. Je kunt hier voor een andere periode kiezen.</t>
  </si>
  <si>
    <t>Ons uitgangspunt in de berekeningen is een pensioen dat gelijk ligt aan je inkomen net voor pensioen. Een 100% doel dus. Hier kun je kiezen voor een hoger of lager doel.</t>
  </si>
  <si>
    <t>Persoonlijk Pensioenplan</t>
  </si>
  <si>
    <t>dan kun je ook echt gaan plannen</t>
  </si>
  <si>
    <t>en wordt het nog leuk ook!</t>
  </si>
  <si>
    <t>Als je weet waar je aan toe bent,</t>
  </si>
  <si>
    <r>
      <t xml:space="preserve">Jouw pensioen </t>
    </r>
    <r>
      <rPr>
        <b/>
        <sz val="14"/>
        <color rgb="FFFFC000"/>
        <rFont val="Gelion"/>
      </rPr>
      <t>netto</t>
    </r>
    <r>
      <rPr>
        <b/>
        <sz val="14"/>
        <color theme="0"/>
        <rFont val="Gelion"/>
      </rPr>
      <t xml:space="preserve"> per maand</t>
    </r>
  </si>
  <si>
    <r>
      <t xml:space="preserve">Oplossen pensioengat </t>
    </r>
    <r>
      <rPr>
        <b/>
        <sz val="14"/>
        <color rgb="FFFFC000"/>
        <rFont val="Gelion"/>
      </rPr>
      <t>netto</t>
    </r>
    <r>
      <rPr>
        <b/>
        <sz val="14"/>
        <color theme="0"/>
        <rFont val="Gelion"/>
      </rPr>
      <t xml:space="preserve"> per maand</t>
    </r>
  </si>
  <si>
    <r>
      <t xml:space="preserve">Nabestaandenpensioen (NP) </t>
    </r>
    <r>
      <rPr>
        <b/>
        <sz val="14"/>
        <color rgb="FFFFC000"/>
        <rFont val="Gelion"/>
      </rPr>
      <t>netto</t>
    </r>
    <r>
      <rPr>
        <b/>
        <sz val="14"/>
        <color theme="0"/>
        <rFont val="Gelion"/>
      </rPr>
      <t xml:space="preserve"> per maand</t>
    </r>
  </si>
  <si>
    <t>waar jij enorm financieel voordeel</t>
  </si>
  <si>
    <t>mee kunt behalen</t>
  </si>
  <si>
    <t>Zes tips van experts</t>
  </si>
  <si>
    <t>Jouw NP doel</t>
  </si>
  <si>
    <t>de resultaten van je aanpassingen zijn direct zichtbaar in je Persoonlijke Pensioenplan</t>
  </si>
  <si>
    <r>
      <rPr>
        <b/>
        <sz val="10"/>
        <color theme="4" tint="-0.499984740745262"/>
        <rFont val="Gelion"/>
      </rPr>
      <t>NP</t>
    </r>
    <r>
      <rPr>
        <sz val="10"/>
        <color theme="4" tint="-0.499984740745262"/>
        <rFont val="Gelion"/>
      </rPr>
      <t xml:space="preserve"> = Nabestaandenpensioen, dit ontvang je van het pensioenfonds van je overleden partner</t>
    </r>
  </si>
  <si>
    <r>
      <t xml:space="preserve">Inkomen na overlijden partner, </t>
    </r>
    <r>
      <rPr>
        <b/>
        <sz val="11"/>
        <color theme="0"/>
        <rFont val="Gelion"/>
      </rPr>
      <t>alle bedragen zijn netto en per maand</t>
    </r>
  </si>
  <si>
    <t>Je wil natuurlijk niet dat je partner financieel in problemen komt als jij overlijdt. In dit deel van jouw Persoonlijke Pensioenplan berekenen we of de hypotheek of huur niet te hoog wordt. Vul de oranje velden in en ontdek hoe dat bij jullie precies zit.</t>
  </si>
  <si>
    <t>NP dat je partner ontvangt van jouw pensioenuitvoerder:</t>
  </si>
  <si>
    <t>JOUW CIJFERS IN GRAFIEKEN</t>
  </si>
  <si>
    <t>WAT KOST EEN OVERLIJDENSRISICOVERZEKERING?</t>
  </si>
  <si>
    <t>Pensioen</t>
  </si>
  <si>
    <t>Hoe hoog is de hypotheek bij pensioen? (indien van toepassing)</t>
  </si>
  <si>
    <t>Leeftijd</t>
  </si>
  <si>
    <t>Maximale hypotheek bij pensioen</t>
  </si>
  <si>
    <t>Netto pensioen per maand</t>
  </si>
  <si>
    <t>Wat is nu de netto huur per maand? (indien van toepassing)</t>
  </si>
  <si>
    <t>De uitkomsten</t>
  </si>
  <si>
    <t>Maximale huur per maand bij pensioen</t>
  </si>
  <si>
    <t>Verwachte huurprijs bij pensioen</t>
  </si>
  <si>
    <t>We rekenen de huur door tot aan pensioen met een jaarlijkse huurstijging van 3%</t>
  </si>
  <si>
    <t>Is de "verwachte huurprijs bij pensioen" hoger dan de "maximale huur bij pensioen", dan moet je het pensioen verbeteren. Dan kan door te gaan sparen of beleggen voor extra pensioen.</t>
  </si>
  <si>
    <t>Video Nabestaandenpensioen</t>
  </si>
  <si>
    <r>
      <t xml:space="preserve">Partnergegevens </t>
    </r>
    <r>
      <rPr>
        <sz val="10"/>
        <color theme="4" tint="-0.499984740745262"/>
        <rFont val="Calibri"/>
        <family val="2"/>
        <scheme val="minor"/>
      </rPr>
      <t>(indien van toepassing)</t>
    </r>
  </si>
  <si>
    <r>
      <rPr>
        <b/>
        <sz val="10"/>
        <color theme="4" tint="-0.499984740745262"/>
        <rFont val="Gelion"/>
      </rPr>
      <t>ORV</t>
    </r>
    <r>
      <rPr>
        <sz val="10"/>
        <color theme="4" tint="-0.499984740745262"/>
        <rFont val="Gelion"/>
      </rPr>
      <t xml:space="preserve"> = Overlijdensrisicoverzekering, vaak heb je die bij een koophuis al afgesloten. Neem op regel 20 en 22 de bedragen over uit je polis. Kijk goed op je polis wat de actuele dekking is, die daalt vaak per jaar.</t>
    </r>
  </si>
  <si>
    <t>nu overlijdt</t>
  </si>
  <si>
    <t>Je bent alleenstaand of samen en je wilt weten of de woning nog betaalbaar is bij pensioen. Dat rekenen we hieronder automatisch voor je uit. Voorwaarde voor woningeigenaren is dat ze weten hoe hoog de hypotheek is bij pensioen. Vraag dat eventueel na bij je hypotheekverstrekker of adviseur. Vul de oranje velden zelf in.</t>
  </si>
  <si>
    <t>Video Vermogensopbouw</t>
  </si>
  <si>
    <t>WAT KOST EERDER STOPPEN MET WERKEN?</t>
  </si>
  <si>
    <t>Onze promotiepartners zijn zorgvuldig geselecteerd op kwaliteit en klantgerichtheid.</t>
  </si>
  <si>
    <t xml:space="preserve">Als jouw/jullie pensioeninkomen hoger is dan € 3.000 netto per maand, dan kun je over het algemeen meer lenen dan hier is berekend. Raadpleeg hiervoor een hypotheekadviseur. Is de "maximale hypotheek bij pensioen" lager dan de hypotheek bij pensioen? Breng dit dan beter met elkaar in balans door bijvoorbeeld extra af te lossen, of je pensioen te verbeteren. </t>
  </si>
  <si>
    <t>Is het huis bij pensioen betaalbaar?</t>
  </si>
  <si>
    <t>Pensioengat repareren kost</t>
  </si>
  <si>
    <t>te verzekeren bedrag</t>
  </si>
  <si>
    <t>Wil je het nabestaandenpensioen verbeteren? Dat doe je met een overlijdensrisico- verzekering. Er zijn grote verschillen in prijs en voorwaarden, dus laat je hierin goed begeleiden. Heb je nog een oude overlijdensrisicoverzekering? Die kun je vaak oversluiten tegen een lagere premie. Dat kan tot duizenden euro's aan totaalpremie schelen!</t>
  </si>
  <si>
    <t>Heb je al lijfrentepolissen of lijfrentekoopsommen? Als je meer wil bijsparen kun je de inleg in die producten vaak aanpassen. Veel oude polissen hebben echter nog hoge kostenstructuren. Laat hier naar kijken door een expert in fiscaal beleggen. Vaak kan flink op kosten worden bespaard door ze in modernere producten onder te brengen. Daardoor kun je eenvoudig tot duizenden euro's meer vermogen opbouwen met dezelfde inleg!</t>
  </si>
  <si>
    <t>Kies je voor een lijfrenteproduct gebaseerd op beleggingen, dan hangt het rendement af van het risicoprofiel dat je kiest.</t>
  </si>
  <si>
    <t>Voor een redelijk nabestaandenpensioen gaan wij uit van een uitkering van minimaal 50% van jouw netto loon. Hier kun je een ander percentage kiezen.</t>
  </si>
  <si>
    <t>DOEL NABESTAANDENPENSIOEN (NP) AANPASSEN</t>
  </si>
  <si>
    <t>WELK BEDRAG BIJVERZEKEREN VOOR NABESTAANDENPENSIOEN?</t>
  </si>
  <si>
    <t>Te verzekeren kapitaal om gewenst nabestaandenpensioendoel te behalen:</t>
  </si>
  <si>
    <t>EXTRA TOELICHTING</t>
  </si>
  <si>
    <t>Wil je na pensioen dezelfde levens- standaard als voor pensioen, kies dan 100%.</t>
  </si>
  <si>
    <t>Je hebt hierboven voor een percentage van je netto loon gekozen, als doel voor het nabestaanden- pensioen voor je partner. Hieronder zie je wat je partner nu krijgt uit jouw pensioenfonds en wat jij wil dat hij/zij krijgt. En daaronder het kapitaal dat je moet verzekeren om dit gat te dichten.</t>
  </si>
  <si>
    <t>Uit bestaande lijfrente:</t>
  </si>
  <si>
    <t>Tekort per maand (pensioengat):</t>
  </si>
  <si>
    <t>Het werkelijke nabestaandenpensioen voor je partner:</t>
  </si>
  <si>
    <t>is</t>
  </si>
  <si>
    <t>Gemiddeld wordt via je pensioenfonds ca. 30% van je loon als NP verzekerd. Het werkelijke bedrag plus percentage vind je hiernaast (regel 39).</t>
  </si>
  <si>
    <t>Welk percentage het beste past hangt af van jullie uitgaven. Wij vinden dat 70% de beste financiële zekerheid voor je partner biedt, maar je kunt hier een percentage kiezen dat jij en je partner het best passend vinden.</t>
  </si>
  <si>
    <r>
      <t xml:space="preserve">Totaal bruto pensioen, </t>
    </r>
    <r>
      <rPr>
        <b/>
        <sz val="10"/>
        <color theme="0"/>
        <rFont val="Calibri"/>
        <family val="2"/>
        <scheme val="minor"/>
      </rPr>
      <t>excl.</t>
    </r>
    <r>
      <rPr>
        <sz val="10"/>
        <color theme="0"/>
        <rFont val="Calibri"/>
        <family val="2"/>
        <scheme val="minor"/>
      </rPr>
      <t xml:space="preserve"> AOW uit MPO</t>
    </r>
  </si>
  <si>
    <t>Nabestaandenpensioen bruto per jaar</t>
  </si>
  <si>
    <t>OP-1</t>
  </si>
  <si>
    <t>OP-2</t>
  </si>
  <si>
    <t>OP-3</t>
  </si>
  <si>
    <t>OP-4</t>
  </si>
  <si>
    <t>OP-5</t>
  </si>
  <si>
    <t>OP-6</t>
  </si>
  <si>
    <t>Centraal Beheer</t>
  </si>
  <si>
    <t>Mobil oil</t>
  </si>
  <si>
    <t>Uit Werkgeverspensioen(en):</t>
  </si>
  <si>
    <t>Bruto AOW uit MPO</t>
  </si>
  <si>
    <t>Bruto AOW per maand</t>
  </si>
  <si>
    <t>Het nabestaandenpensioen is een levenslange uitkering voor je partner. Vaak daalt de hoogte ervan op het moment dat je partner zelf met pensioen gaat. Met een financieel adviseur kun je afstemmen of daar nog een aanvullende dekking voor nodig is.</t>
  </si>
  <si>
    <t>&gt;</t>
  </si>
  <si>
    <t>Een tekort in het nabestaandenpensioen los je op door het sluiten van een overlijdensrisicoverzekering.</t>
  </si>
  <si>
    <t>De volgende stap</t>
  </si>
  <si>
    <t>Dit betreft een indicatieve analyse waaraan geen rechten kunnen worden ontleend.</t>
  </si>
  <si>
    <t>Kun je profiteren van fiscaal voordeel? De netto inleg wordt dan lager. Dat is nog niet meegenomen.</t>
  </si>
  <si>
    <t xml:space="preserve">Rekening houden met inflatie? Bestel simpelweg elke drie à vier jaar een nieuw plan en pas aan. </t>
  </si>
  <si>
    <t xml:space="preserve">Je weet nu of je een pensioengat hebt en wat het kost om te repareren. Dat geldt ook voor het NP. Je hebt ook een rekenblad van ons ontvangen, waarmee je zelf je doelen kunt aanpassen en extra berekeningen kunt maken. </t>
  </si>
  <si>
    <t xml:space="preserve">Je hebt nu alle tools in handen om jouw perfecte pensioen te regelen. Met je financieel adviseur, of als je die nog niet hebt, met een van onze partners, kun je de praktische invulling van je pensioenplanning regelen.  </t>
  </si>
  <si>
    <t>Op het volgende blad vind je onze expert tips en op het laatste blad een grafische presentatie van de hierboven opgenomen cijfers.</t>
  </si>
  <si>
    <t xml:space="preserve">Maak gebruik van de Reserveringsruimte! Dat is niet gebruikte Jaarruimte over de afgelopen 7 jaar. Jouw financieel adviseur of een van onze partners kunnen dat voor je berekenen. De volledige inleg kun je via je IB-aangifte aftrekken voor een mooie fiscale teruggaaf.  </t>
  </si>
  <si>
    <t>Als je vermogen opbouwt, overweeg dan een deel in harde assets te investeren, zoals fysiek goud of zilver. Veel experts vinden dat je tot ca. 20% van je vermogen in harde assets moet stoppen. Partijen om dat bij te doen zijn bijvoorbeeld Holland Gold (een van onze partners) en www.masterworks.com (internationale kunst). Harde assets beschermen je vermogen in crisistijd en tegen hoge inflatie.</t>
  </si>
  <si>
    <t>Klik op de logo's om direct naar de partner te gaan</t>
  </si>
  <si>
    <t>Bij onderstaande aanbieders kun je online zaken doen</t>
  </si>
  <si>
    <r>
      <rPr>
        <b/>
        <sz val="8"/>
        <color theme="1"/>
        <rFont val="Gelion"/>
      </rPr>
      <t>Disclaimer</t>
    </r>
    <r>
      <rPr>
        <sz val="8"/>
        <color theme="1"/>
        <rFont val="Gelion"/>
      </rPr>
      <t xml:space="preserve">: Alle in dit Excel-bestand opgenomen cijfers zijn gebaseerd op de door jou verstrekte gegevens en zijn indicatief. Bij je financieel adviseurs of bij onze promotiepartners kun je nieuwe producten afsluiten en/of bestaande producten aanpassen of samenvoegen. Zij zorgen ervoor dat alles aan de wettelijke eisen voldoet, zoals o.a. voorgeschreven in de Wet financieel toezicht. Zo weet je zeker dat alles professioneel en gedegen voor je wordt uitgevoerd. </t>
    </r>
  </si>
  <si>
    <t xml:space="preserve">Voor iemand van 45 jaar, in goede gezondheid, niet roker en een looptijd van de verzekering tot 67, kost een overlijdensrisicoverzekering ca. € 7,00 per maand per € 100.000 verzekerd kapitaal. Hoe ouder je bent, hoe relatief duurder deze verzekeringen worden. Het loont om hier jong mee te starten. </t>
  </si>
  <si>
    <t>AANPASSEN NIEUWE LIJFRENTEPRODUCTEN</t>
  </si>
  <si>
    <t xml:space="preserve">Twee jaar eerder stoppen met werken. Wie wil dat nou niet? Onderstaand bereken je snel hoeveel je dan per maand opzij moet zetten. Wordt dat te duur? Je kunt bij het pensioenfonds ook vragen je pensioen eerder te laten ingaan. Dat betekent wel dat levenslange pensioen lager wordt. Of je kiest een mix van zelf sparen en je pensioen eerder in laten gaan. Samen met een financieel adviseur kun je de ideale mix (ook fiscaal) bepalen. </t>
  </si>
  <si>
    <t xml:space="preserve">Wij rekenen standaard met 2% rente/ rendement. Dit is de gemiddelde rente rente bij een lijfrenteproduct in een spaarrekening </t>
  </si>
  <si>
    <t>In de tab 'risicoprofiel' kun je voor jezelf bepalen wat jouw risicoprofiel is en kun je zien welk gemiddelde rendement daar bij hoort.</t>
  </si>
  <si>
    <t>Diederik</t>
  </si>
  <si>
    <t>Is je inkomen hoger dan € 3.000 netto per maand (zie regel 32)? Dan kun je meer hypotheek krijgen dan hier is vermeld. Informeer voor het exacte bedrag bij je financieel adviseur.</t>
  </si>
  <si>
    <t>In bovenstaande video's geeft onze avatar Sarah Verschiet je nog een uitleg over nabestaandenpensioen (met een blingbling metafoor) en vermogensopbouw voor pensioen. Klik op de plaatjes om te kijken.</t>
  </si>
  <si>
    <t>Beleggingsrisicoprofiel</t>
  </si>
  <si>
    <t>Minder dan drie jaar</t>
  </si>
  <si>
    <t>Tussen de drie en 10 jaar</t>
  </si>
  <si>
    <t>Tussen de 10 en 15 jaar</t>
  </si>
  <si>
    <t>Langer dan 15 jaar</t>
  </si>
  <si>
    <t>Hoe wil je vermogen opbouwen?</t>
  </si>
  <si>
    <t>Met een maandelijkse inleg</t>
  </si>
  <si>
    <t>Met een eenmalige inleg</t>
  </si>
  <si>
    <t>Met geleend geld</t>
  </si>
  <si>
    <t>Wat is je huidige inkomen?</t>
  </si>
  <si>
    <t>Voldoende voor vaste lasten</t>
  </si>
  <si>
    <t>Wat is je inkomensverwachting?</t>
  </si>
  <si>
    <t>Het inkomen zal nog stijgen</t>
  </si>
  <si>
    <t>Het inkomen blijft stabiel</t>
  </si>
  <si>
    <t>Welk rendement wil je behalen?</t>
  </si>
  <si>
    <t>Ik wil inflatie bijhouden</t>
  </si>
  <si>
    <t>Hoe reageer je op een flinke daling van je belegde geld?</t>
  </si>
  <si>
    <t>Hoeveel ervaring heb je met beleggen?</t>
  </si>
  <si>
    <t>Geen ervaring</t>
  </si>
  <si>
    <t>Minder dan 5 jaar</t>
  </si>
  <si>
    <t>Meer dan 5 jaar</t>
  </si>
  <si>
    <r>
      <t xml:space="preserve">Minder dan 20 punten </t>
    </r>
    <r>
      <rPr>
        <b/>
        <sz val="11"/>
        <color rgb="FFE6AF00"/>
        <rFont val="Arial"/>
        <family val="2"/>
      </rPr>
      <t>Zeer defensief profiel</t>
    </r>
  </si>
  <si>
    <r>
      <rPr>
        <b/>
        <sz val="11"/>
        <color theme="4" tint="-0.499984740745262"/>
        <rFont val="Arial"/>
        <family val="2"/>
      </rPr>
      <t>21 tot 25 punten</t>
    </r>
    <r>
      <rPr>
        <b/>
        <sz val="11"/>
        <color theme="1"/>
        <rFont val="Arial"/>
        <family val="2"/>
      </rPr>
      <t xml:space="preserve"> </t>
    </r>
    <r>
      <rPr>
        <b/>
        <sz val="11"/>
        <color rgb="FFE6AF00"/>
        <rFont val="Arial"/>
        <family val="2"/>
      </rPr>
      <t>Defensief profiel</t>
    </r>
  </si>
  <si>
    <r>
      <rPr>
        <b/>
        <sz val="11"/>
        <color theme="4" tint="-0.499984740745262"/>
        <rFont val="Arial"/>
        <family val="2"/>
      </rPr>
      <t>26 to 35 punten</t>
    </r>
    <r>
      <rPr>
        <b/>
        <sz val="11"/>
        <color theme="1"/>
        <rFont val="Arial"/>
        <family val="2"/>
      </rPr>
      <t xml:space="preserve"> </t>
    </r>
    <r>
      <rPr>
        <b/>
        <sz val="11"/>
        <color rgb="FFE6AF00"/>
        <rFont val="Arial"/>
        <family val="2"/>
      </rPr>
      <t>Neutraal profiel</t>
    </r>
  </si>
  <si>
    <r>
      <rPr>
        <b/>
        <sz val="11"/>
        <color theme="4" tint="-0.499984740745262"/>
        <rFont val="Arial"/>
        <family val="2"/>
      </rPr>
      <t>36 tot 40 punten</t>
    </r>
    <r>
      <rPr>
        <b/>
        <sz val="11"/>
        <color theme="1"/>
        <rFont val="Arial"/>
        <family val="2"/>
      </rPr>
      <t xml:space="preserve"> </t>
    </r>
    <r>
      <rPr>
        <b/>
        <sz val="11"/>
        <color rgb="FFE6AF00"/>
        <rFont val="Arial"/>
        <family val="2"/>
      </rPr>
      <t>Offensief profiel</t>
    </r>
  </si>
  <si>
    <r>
      <rPr>
        <b/>
        <sz val="11"/>
        <color theme="4" tint="-0.499984740745262"/>
        <rFont val="Arial"/>
        <family val="2"/>
      </rPr>
      <t>40 punten of meer</t>
    </r>
    <r>
      <rPr>
        <b/>
        <sz val="11"/>
        <color theme="1"/>
        <rFont val="Arial"/>
        <family val="2"/>
      </rPr>
      <t xml:space="preserve"> </t>
    </r>
    <r>
      <rPr>
        <b/>
        <sz val="10"/>
        <color rgb="FFE6AF00"/>
        <rFont val="Arial"/>
        <family val="2"/>
      </rPr>
      <t>Zeer offensief profiel</t>
    </r>
  </si>
  <si>
    <t>Dit beleggingsrisicoprofiel is een momentopname. Wijzigingen in je financiële situatie zijn vaak van invloed op je risicobereidheid. Vul dit profiel dan ook regelmatig in om dat te checken en pas daar je portefeuille op aan.</t>
  </si>
  <si>
    <t>Jouw totaalscore</t>
  </si>
  <si>
    <t>selecteer 0 punten</t>
  </si>
  <si>
    <t>selecteer 6 punten</t>
  </si>
  <si>
    <t>selecteer 4 punten</t>
  </si>
  <si>
    <t>selecteer 8 punten</t>
  </si>
  <si>
    <t>vaste lasten</t>
  </si>
  <si>
    <t>Ruim voldoende voor alle</t>
  </si>
  <si>
    <t>Minstens 5% bruto rendement</t>
  </si>
  <si>
    <t>Minstens 8% bruto rendement</t>
  </si>
  <si>
    <t>selecteer 5 punten</t>
  </si>
  <si>
    <t>Het inkomen gaat dalen</t>
  </si>
  <si>
    <t>(bijv. door pensioen)</t>
  </si>
  <si>
    <t>selecteer 2 punten</t>
  </si>
  <si>
    <t xml:space="preserve">Dat vind ik heel vervelend </t>
  </si>
  <si>
    <t>en word er onzeker van</t>
  </si>
  <si>
    <t xml:space="preserve">Ik vind het jammer, maar </t>
  </si>
  <si>
    <t>schrik er niet van</t>
  </si>
  <si>
    <t xml:space="preserve">Dat hoort bij beleggen </t>
  </si>
  <si>
    <t>en is geen probleem</t>
  </si>
  <si>
    <t>selecteer 3 punten</t>
  </si>
  <si>
    <t>Hoeveel jaar tot je pensioen kun je beleggen?</t>
  </si>
  <si>
    <t xml:space="preserve">Wil je weten welk rendement jij moet aanhouden? </t>
  </si>
  <si>
    <t>Vul dan onderstaand profiel in.</t>
  </si>
  <si>
    <r>
      <t xml:space="preserve">Je streeft naar een zo zeker mogelijk rendement. Risico's nemen vind je niet prettig. Dat meer risico ook een hoger rendement kan betekenen vind je niet belangrijk. Bij dit profiel past een mix van 50% sparen | 50% deposito's. </t>
    </r>
    <r>
      <rPr>
        <b/>
        <sz val="10"/>
        <color theme="1"/>
        <rFont val="Arial"/>
        <family val="2"/>
      </rPr>
      <t>Hou een rente/rendement aan van 2%</t>
    </r>
  </si>
  <si>
    <r>
      <t xml:space="preserve">Je realiseert je dat beleggen op lange termijn verstandig kan zijn, maar je wil risico's zoveel mogelijk beperken. Een kleine tegenslag is okay, maar niet te vaak. Bij dit profiel past een mix van 15% sparen | 65% obligaties | 20% aandelen geschikt. </t>
    </r>
    <r>
      <rPr>
        <b/>
        <sz val="10"/>
        <color theme="1"/>
        <rFont val="Arial"/>
        <family val="2"/>
      </rPr>
      <t>Hou een rente/rendement aan van 3%</t>
    </r>
  </si>
  <si>
    <r>
      <t xml:space="preserve">Je kent de risico's en kansen van beleggen. Je belegt in aandelen en obligaties voor een balans tussen rendement en risico. Bij dit pofiel past een mix van 55% obligaties | 45% aandelen. </t>
    </r>
    <r>
      <rPr>
        <b/>
        <sz val="10"/>
        <color theme="1"/>
        <rFont val="Arial"/>
        <family val="2"/>
      </rPr>
      <t>Hou een rente/rendement aan van 4%</t>
    </r>
  </si>
  <si>
    <r>
      <t xml:space="preserve">Je weet dat koersen op de beurs flink kunnen dalen en na enige jaren weer hersteld kunnen zijn. Je hebt de rust en de looptijd om dit aan te kunnen. Bij dit profiel past een mix van 25% obligaties | 75% aandelen. </t>
    </r>
    <r>
      <rPr>
        <b/>
        <sz val="10"/>
        <color theme="1"/>
        <rFont val="Arial"/>
        <family val="2"/>
      </rPr>
      <t xml:space="preserve">Hou een rente/rendement aan van 5% </t>
    </r>
  </si>
  <si>
    <r>
      <t xml:space="preserve">Je mikt op hoog rendement, terwijl je weet dat je inleg ook voor het belangrijkste deel kan verdampen als je pech hebt. Je accepteert bewust dit risico omdat je voor de lange termijn belegt en daar vertrouwen in hebt. Bij dit profiel past 100% beleggen. </t>
    </r>
    <r>
      <rPr>
        <b/>
        <sz val="10"/>
        <color theme="1"/>
        <rFont val="Arial"/>
        <family val="2"/>
      </rPr>
      <t>Hou een rente/rendement aan van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</si>
</sst>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164" formatCode="[$-F800]dddd\,\ mmmm\ dd\,\ yyyy"/>
    <numFmt numFmtId="165" formatCode="_ [$€-2]\ * #,##0.00_ ;_ [$€-2]\ * \-#,##0.00_ ;_ [$€-2]\ * &quot;-&quot;??_ ;_ @_ "/>
    <numFmt numFmtId="166" formatCode="_ [$€-413]\ * #,##0.00_ ;_ [$€-413]\ * \-#,##0.00_ ;_ [$€-413]\ * &quot;-&quot;??_ ;_ @_ "/>
  </numFmts>
  <fonts count="82">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4"/>
      <color theme="0"/>
      <name val="Calibri"/>
      <family val="2"/>
      <scheme val="minor"/>
    </font>
    <font>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4"/>
      <color theme="0"/>
      <name val="Calibri"/>
      <family val="2"/>
      <scheme val="minor"/>
    </font>
    <font>
      <b/>
      <sz val="14"/>
      <color theme="1"/>
      <name val="Calibri"/>
      <family val="2"/>
      <scheme val="minor"/>
    </font>
    <font>
      <sz val="10"/>
      <name val="Calibri"/>
      <family val="2"/>
      <scheme val="minor"/>
    </font>
    <font>
      <sz val="10"/>
      <color theme="0"/>
      <name val="Calibri"/>
      <family val="2"/>
      <scheme val="minor"/>
    </font>
    <font>
      <b/>
      <sz val="10"/>
      <color theme="0"/>
      <name val="Calibri"/>
      <family val="2"/>
      <scheme val="minor"/>
    </font>
    <font>
      <sz val="10"/>
      <color theme="0" tint="-0.499984740745262"/>
      <name val="Calibri"/>
      <family val="2"/>
      <scheme val="minor"/>
    </font>
    <font>
      <b/>
      <sz val="10"/>
      <name val="Calibri"/>
      <family val="2"/>
      <scheme val="minor"/>
    </font>
    <font>
      <b/>
      <sz val="12"/>
      <name val="Calibri"/>
      <family val="2"/>
      <scheme val="minor"/>
    </font>
    <font>
      <sz val="16"/>
      <color theme="1"/>
      <name val="Calibri"/>
      <family val="2"/>
      <scheme val="minor"/>
    </font>
    <font>
      <b/>
      <sz val="11"/>
      <name val="Calibri"/>
      <family val="2"/>
      <scheme val="minor"/>
    </font>
    <font>
      <b/>
      <sz val="10"/>
      <color theme="0" tint="-0.249977111117893"/>
      <name val="Calibri"/>
      <family val="2"/>
      <scheme val="minor"/>
    </font>
    <font>
      <sz val="18"/>
      <color theme="1"/>
      <name val="Calibri"/>
      <family val="2"/>
      <scheme val="minor"/>
    </font>
    <font>
      <sz val="11"/>
      <color theme="0" tint="-4.9989318521683403E-2"/>
      <name val="Calibri"/>
      <family val="2"/>
      <scheme val="minor"/>
    </font>
    <font>
      <b/>
      <u/>
      <sz val="10"/>
      <color theme="0"/>
      <name val="Calibri"/>
      <family val="2"/>
      <scheme val="minor"/>
    </font>
    <font>
      <u/>
      <sz val="10"/>
      <color theme="0"/>
      <name val="Calibri"/>
      <family val="2"/>
      <scheme val="minor"/>
    </font>
    <font>
      <u/>
      <sz val="11"/>
      <color rgb="FFFFC000"/>
      <name val="Calibri"/>
      <family val="2"/>
      <scheme val="minor"/>
    </font>
    <font>
      <b/>
      <sz val="11"/>
      <color rgb="FFFFC000"/>
      <name val="Calibri"/>
      <family val="2"/>
      <scheme val="minor"/>
    </font>
    <font>
      <b/>
      <sz val="14"/>
      <color theme="4" tint="-0.499984740745262"/>
      <name val="Calibri"/>
      <family val="2"/>
      <scheme val="minor"/>
    </font>
    <font>
      <sz val="11"/>
      <color theme="4" tint="-0.499984740745262"/>
      <name val="Calibri"/>
      <family val="2"/>
      <scheme val="minor"/>
    </font>
    <font>
      <sz val="11"/>
      <color theme="8" tint="0.79998168889431442"/>
      <name val="Gelion"/>
    </font>
    <font>
      <b/>
      <sz val="12"/>
      <color theme="4" tint="-0.499984740745262"/>
      <name val="Gelion"/>
    </font>
    <font>
      <sz val="12"/>
      <color theme="4" tint="-0.499984740745262"/>
      <name val="Gelion"/>
    </font>
    <font>
      <sz val="11"/>
      <color theme="4" tint="-0.499984740745262"/>
      <name val="Gelion"/>
    </font>
    <font>
      <b/>
      <sz val="11"/>
      <color theme="4" tint="-0.499984740745262"/>
      <name val="Gelion"/>
    </font>
    <font>
      <sz val="11"/>
      <color theme="1"/>
      <name val="Gelion"/>
    </font>
    <font>
      <b/>
      <sz val="11"/>
      <color theme="1"/>
      <name val="Gelion"/>
    </font>
    <font>
      <b/>
      <sz val="11"/>
      <color theme="0"/>
      <name val="Gelion"/>
    </font>
    <font>
      <b/>
      <sz val="14"/>
      <color theme="0"/>
      <name val="Gelion"/>
    </font>
    <font>
      <b/>
      <sz val="14"/>
      <color rgb="FFFFC000"/>
      <name val="Gelion"/>
    </font>
    <font>
      <sz val="14"/>
      <color theme="0"/>
      <name val="Gelion"/>
    </font>
    <font>
      <sz val="8"/>
      <color theme="4" tint="-0.499984740745262"/>
      <name val="Gelion"/>
    </font>
    <font>
      <sz val="9"/>
      <color theme="4" tint="-0.499984740745262"/>
      <name val="Gelion"/>
    </font>
    <font>
      <b/>
      <sz val="9"/>
      <color theme="4" tint="-0.499984740745262"/>
      <name val="Gelion"/>
    </font>
    <font>
      <sz val="11"/>
      <color theme="0"/>
      <name val="Gelion"/>
    </font>
    <font>
      <b/>
      <sz val="16"/>
      <color theme="8" tint="0.79998168889431442"/>
      <name val="Gelion"/>
    </font>
    <font>
      <sz val="14"/>
      <color theme="1"/>
      <name val="Gelion"/>
    </font>
    <font>
      <sz val="10"/>
      <color theme="1"/>
      <name val="Gelion"/>
    </font>
    <font>
      <sz val="10"/>
      <color theme="4" tint="-0.499984740745262"/>
      <name val="Gelion"/>
    </font>
    <font>
      <b/>
      <sz val="10"/>
      <color theme="4" tint="-0.499984740745262"/>
      <name val="Gelion"/>
    </font>
    <font>
      <b/>
      <sz val="10"/>
      <color theme="0"/>
      <name val="Gelion"/>
    </font>
    <font>
      <u/>
      <sz val="11"/>
      <color theme="0"/>
      <name val="Calibri"/>
      <family val="2"/>
      <scheme val="minor"/>
    </font>
    <font>
      <b/>
      <sz val="16"/>
      <color theme="1"/>
      <name val="Gelion"/>
    </font>
    <font>
      <b/>
      <sz val="10"/>
      <name val="Gelion"/>
    </font>
    <font>
      <sz val="10"/>
      <name val="Gelion"/>
    </font>
    <font>
      <b/>
      <sz val="10"/>
      <color theme="1"/>
      <name val="Gelion"/>
    </font>
    <font>
      <sz val="10"/>
      <color theme="0"/>
      <name val="Gelion"/>
    </font>
    <font>
      <b/>
      <sz val="10"/>
      <color theme="4" tint="-0.499984740745262"/>
      <name val="Calibri"/>
      <family val="2"/>
      <scheme val="minor"/>
    </font>
    <font>
      <sz val="10"/>
      <color theme="4" tint="-0.499984740745262"/>
      <name val="Calibri"/>
      <family val="2"/>
      <scheme val="minor"/>
    </font>
    <font>
      <sz val="8"/>
      <color theme="1"/>
      <name val="Gelion"/>
    </font>
    <font>
      <b/>
      <sz val="8"/>
      <color theme="1"/>
      <name val="Gelion"/>
    </font>
    <font>
      <sz val="10"/>
      <color theme="8" tint="0.79998168889431442"/>
      <name val="Gelion"/>
    </font>
    <font>
      <b/>
      <sz val="10"/>
      <color theme="4" tint="0.39997558519241921"/>
      <name val="Gelion"/>
    </font>
    <font>
      <b/>
      <sz val="8"/>
      <name val="Calibri"/>
      <family val="2"/>
      <scheme val="minor"/>
    </font>
    <font>
      <sz val="8"/>
      <name val="Calibri"/>
      <family val="2"/>
      <scheme val="minor"/>
    </font>
    <font>
      <sz val="9.5"/>
      <color theme="0"/>
      <name val="Calibri"/>
      <family val="2"/>
      <scheme val="minor"/>
    </font>
    <font>
      <sz val="8"/>
      <color theme="1"/>
      <name val="Calibri"/>
      <family val="2"/>
      <scheme val="minor"/>
    </font>
    <font>
      <sz val="11"/>
      <color theme="1"/>
      <name val="Arial"/>
      <family val="2"/>
    </font>
    <font>
      <b/>
      <sz val="11"/>
      <color theme="1"/>
      <name val="Arial"/>
      <family val="2"/>
    </font>
    <font>
      <b/>
      <sz val="11"/>
      <color theme="4" tint="-0.499984740745262"/>
      <name val="Arial"/>
      <family val="2"/>
    </font>
    <font>
      <sz val="10"/>
      <color theme="1"/>
      <name val="Arial"/>
      <family val="2"/>
    </font>
    <font>
      <b/>
      <sz val="11"/>
      <color rgb="FFE6AF00"/>
      <name val="Arial"/>
      <family val="2"/>
    </font>
    <font>
      <b/>
      <sz val="10"/>
      <color rgb="FFE6AF00"/>
      <name val="Arial"/>
      <family val="2"/>
    </font>
    <font>
      <b/>
      <sz val="11"/>
      <color theme="0"/>
      <name val="Arial"/>
      <family val="2"/>
    </font>
    <font>
      <sz val="11"/>
      <color theme="0"/>
      <name val="Arial"/>
      <family val="2"/>
    </font>
    <font>
      <b/>
      <sz val="24"/>
      <color theme="1" tint="0.249977111117893"/>
      <name val="Arial"/>
      <family val="2"/>
    </font>
    <font>
      <sz val="11"/>
      <color theme="1" tint="0.249977111117893"/>
      <name val="Arial"/>
      <family val="2"/>
    </font>
    <font>
      <b/>
      <sz val="14"/>
      <color theme="1" tint="0.249977111117893"/>
      <name val="Arial"/>
      <family val="2"/>
    </font>
    <font>
      <b/>
      <sz val="14"/>
      <color theme="1" tint="0.249977111117893"/>
      <name val="Calibri"/>
      <family val="2"/>
      <scheme val="minor"/>
    </font>
    <font>
      <b/>
      <sz val="14"/>
      <color theme="1"/>
      <name val="Arial"/>
      <family val="2"/>
    </font>
    <font>
      <sz val="9"/>
      <color theme="1"/>
      <name val="Arial"/>
      <family val="2"/>
    </font>
    <font>
      <b/>
      <sz val="10"/>
      <color theme="1"/>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1"/>
        <bgColor indexed="64"/>
      </patternFill>
    </fill>
  </fills>
  <borders count="14">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theme="4" tint="-0.499984740745262"/>
      </bottom>
      <diagonal/>
    </border>
    <border>
      <left/>
      <right/>
      <top/>
      <bottom style="thin">
        <color rgb="FFFF0000"/>
      </bottom>
      <diagonal/>
    </border>
    <border>
      <left/>
      <right/>
      <top style="thin">
        <color rgb="FFFF0000"/>
      </top>
      <bottom/>
      <diagonal/>
    </border>
    <border>
      <left/>
      <right/>
      <top/>
      <bottom style="medium">
        <color rgb="FFFF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n">
        <color theme="4" tint="-0.499984740745262"/>
      </bottom>
      <diagonal/>
    </border>
  </borders>
  <cellStyleXfs count="3">
    <xf numFmtId="0" fontId="0" fillId="0" borderId="0"/>
    <xf numFmtId="0" fontId="8" fillId="0" borderId="0" applyNumberFormat="0" applyFill="0" applyBorder="0" applyAlignment="0" applyProtection="0"/>
    <xf numFmtId="9" fontId="10" fillId="0" borderId="0" applyFont="0" applyFill="0" applyBorder="0" applyAlignment="0" applyProtection="0"/>
  </cellStyleXfs>
  <cellXfs count="458">
    <xf numFmtId="0" fontId="0" fillId="0" borderId="0" xfId="0"/>
    <xf numFmtId="0" fontId="4" fillId="0" borderId="0" xfId="0" applyFont="1"/>
    <xf numFmtId="0" fontId="0" fillId="4" borderId="0" xfId="0" applyFill="1"/>
    <xf numFmtId="0" fontId="4" fillId="4" borderId="0" xfId="0" applyFont="1" applyFill="1"/>
    <xf numFmtId="4" fontId="4" fillId="0" borderId="0" xfId="0" applyNumberFormat="1" applyFont="1"/>
    <xf numFmtId="9" fontId="4" fillId="0" borderId="0" xfId="0" applyNumberFormat="1" applyFont="1"/>
    <xf numFmtId="0" fontId="5" fillId="7" borderId="0" xfId="0" applyFont="1" applyFill="1"/>
    <xf numFmtId="0" fontId="4" fillId="7" borderId="0" xfId="0" applyFont="1" applyFill="1"/>
    <xf numFmtId="0" fontId="15" fillId="8" borderId="0" xfId="0" applyFont="1" applyFill="1"/>
    <xf numFmtId="0" fontId="14" fillId="2" borderId="0" xfId="0" applyFont="1" applyFill="1"/>
    <xf numFmtId="0" fontId="15" fillId="2" borderId="0" xfId="0" applyFont="1" applyFill="1"/>
    <xf numFmtId="8" fontId="14" fillId="2" borderId="0" xfId="0" applyNumberFormat="1" applyFont="1" applyFill="1"/>
    <xf numFmtId="0" fontId="4" fillId="9" borderId="0" xfId="0" applyFont="1" applyFill="1"/>
    <xf numFmtId="0" fontId="5" fillId="9" borderId="0" xfId="0" applyFont="1" applyFill="1"/>
    <xf numFmtId="0" fontId="14" fillId="9" borderId="0" xfId="0" applyFont="1" applyFill="1"/>
    <xf numFmtId="0" fontId="15" fillId="9" borderId="0" xfId="0" applyFont="1" applyFill="1"/>
    <xf numFmtId="0" fontId="16" fillId="9" borderId="0" xfId="0" applyFont="1" applyFill="1"/>
    <xf numFmtId="0" fontId="14" fillId="9" borderId="0" xfId="0" applyFont="1" applyFill="1" applyAlignment="1">
      <alignment horizontal="left"/>
    </xf>
    <xf numFmtId="0" fontId="3" fillId="9" borderId="0" xfId="0" applyFont="1" applyFill="1" applyAlignment="1">
      <alignment horizontal="left"/>
    </xf>
    <xf numFmtId="165" fontId="14" fillId="9" borderId="0" xfId="0" applyNumberFormat="1" applyFont="1" applyFill="1"/>
    <xf numFmtId="165" fontId="15" fillId="9" borderId="0" xfId="0" applyNumberFormat="1" applyFont="1" applyFill="1"/>
    <xf numFmtId="0" fontId="18" fillId="2" borderId="0" xfId="0" applyFont="1" applyFill="1"/>
    <xf numFmtId="0" fontId="13" fillId="2" borderId="0" xfId="0" applyFont="1" applyFill="1"/>
    <xf numFmtId="165" fontId="17" fillId="2" borderId="0" xfId="0" applyNumberFormat="1" applyFont="1" applyFill="1"/>
    <xf numFmtId="0" fontId="17" fillId="2" borderId="0" xfId="0" applyFont="1" applyFill="1"/>
    <xf numFmtId="0" fontId="4" fillId="9" borderId="1" xfId="0" applyFont="1" applyFill="1" applyBorder="1"/>
    <xf numFmtId="0" fontId="4" fillId="9" borderId="0" xfId="0" applyFont="1" applyFill="1" applyAlignment="1">
      <alignment vertical="center"/>
    </xf>
    <xf numFmtId="0" fontId="13" fillId="9" borderId="0" xfId="0" applyFont="1" applyFill="1"/>
    <xf numFmtId="9" fontId="15" fillId="8" borderId="0" xfId="2" applyFont="1" applyFill="1" applyBorder="1"/>
    <xf numFmtId="9" fontId="15" fillId="8" borderId="0" xfId="2" applyFont="1" applyFill="1"/>
    <xf numFmtId="9" fontId="17" fillId="5" borderId="0" xfId="0" applyNumberFormat="1" applyFont="1" applyFill="1"/>
    <xf numFmtId="0" fontId="0" fillId="4" borderId="2" xfId="0" applyFill="1" applyBorder="1"/>
    <xf numFmtId="0" fontId="0" fillId="4" borderId="5" xfId="0" applyFill="1" applyBorder="1"/>
    <xf numFmtId="0" fontId="0" fillId="3" borderId="2" xfId="0" applyFill="1" applyBorder="1"/>
    <xf numFmtId="0" fontId="21" fillId="3" borderId="2" xfId="0" applyFont="1" applyFill="1" applyBorder="1" applyAlignment="1">
      <alignment horizontal="left"/>
    </xf>
    <xf numFmtId="9" fontId="0" fillId="0" borderId="0" xfId="2" applyFont="1"/>
    <xf numFmtId="0" fontId="0" fillId="2" borderId="0" xfId="0" applyFill="1"/>
    <xf numFmtId="0" fontId="15" fillId="12" borderId="1" xfId="0" applyFont="1" applyFill="1" applyBorder="1"/>
    <xf numFmtId="0" fontId="14" fillId="12" borderId="1" xfId="0" applyFont="1" applyFill="1" applyBorder="1"/>
    <xf numFmtId="0" fontId="14" fillId="12" borderId="0" xfId="0" applyFont="1" applyFill="1"/>
    <xf numFmtId="0" fontId="4" fillId="12" borderId="0" xfId="0" applyFont="1" applyFill="1"/>
    <xf numFmtId="0" fontId="15" fillId="12" borderId="0" xfId="0" applyFont="1" applyFill="1"/>
    <xf numFmtId="0" fontId="15" fillId="12" borderId="1" xfId="0" applyFont="1" applyFill="1" applyBorder="1" applyAlignment="1">
      <alignment horizontal="center" vertical="center"/>
    </xf>
    <xf numFmtId="0" fontId="15" fillId="0" borderId="0" xfId="0" applyFont="1"/>
    <xf numFmtId="165" fontId="15" fillId="0" borderId="0" xfId="0" applyNumberFormat="1" applyFont="1"/>
    <xf numFmtId="165" fontId="14" fillId="0" borderId="0" xfId="0" applyNumberFormat="1" applyFont="1"/>
    <xf numFmtId="0" fontId="14" fillId="0" borderId="0" xfId="0" applyFont="1"/>
    <xf numFmtId="0" fontId="14" fillId="12" borderId="0" xfId="0" applyFont="1" applyFill="1" applyAlignment="1">
      <alignment vertical="center"/>
    </xf>
    <xf numFmtId="0" fontId="3" fillId="12" borderId="0" xfId="0" applyFont="1" applyFill="1"/>
    <xf numFmtId="165" fontId="4" fillId="12" borderId="0" xfId="0" applyNumberFormat="1" applyFont="1" applyFill="1" applyAlignment="1">
      <alignment horizontal="left" vertical="center"/>
    </xf>
    <xf numFmtId="0" fontId="4" fillId="2" borderId="0" xfId="0" applyFont="1" applyFill="1"/>
    <xf numFmtId="0" fontId="5" fillId="6" borderId="0" xfId="0" applyFont="1" applyFill="1" applyProtection="1">
      <protection locked="0"/>
    </xf>
    <xf numFmtId="165" fontId="5" fillId="6" borderId="0" xfId="0" applyNumberFormat="1" applyFont="1" applyFill="1" applyProtection="1">
      <protection locked="0"/>
    </xf>
    <xf numFmtId="165" fontId="15" fillId="8" borderId="0" xfId="0" applyNumberFormat="1" applyFont="1" applyFill="1" applyProtection="1">
      <protection hidden="1"/>
    </xf>
    <xf numFmtId="8" fontId="15" fillId="8" borderId="0" xfId="0" applyNumberFormat="1" applyFont="1" applyFill="1" applyProtection="1">
      <protection hidden="1"/>
    </xf>
    <xf numFmtId="0" fontId="14" fillId="13" borderId="0" xfId="0" applyFont="1" applyFill="1"/>
    <xf numFmtId="0" fontId="14" fillId="13" borderId="0" xfId="0" applyFont="1" applyFill="1" applyAlignment="1">
      <alignment vertical="center"/>
    </xf>
    <xf numFmtId="0" fontId="3" fillId="13" borderId="0" xfId="0" applyFont="1" applyFill="1" applyAlignment="1">
      <alignment vertical="center"/>
    </xf>
    <xf numFmtId="0" fontId="14" fillId="13" borderId="0" xfId="0" applyFont="1" applyFill="1" applyAlignment="1">
      <alignment vertical="top" wrapText="1"/>
    </xf>
    <xf numFmtId="0" fontId="3" fillId="13" borderId="0" xfId="0" applyFont="1" applyFill="1" applyAlignment="1">
      <alignment vertical="top" wrapText="1"/>
    </xf>
    <xf numFmtId="0" fontId="15" fillId="13" borderId="0" xfId="0" applyFont="1" applyFill="1"/>
    <xf numFmtId="0" fontId="4" fillId="13" borderId="0" xfId="0" applyFont="1" applyFill="1"/>
    <xf numFmtId="0" fontId="0" fillId="13" borderId="0" xfId="0" applyFill="1" applyAlignment="1">
      <alignment vertical="top" wrapText="1"/>
    </xf>
    <xf numFmtId="0" fontId="15" fillId="13" borderId="0" xfId="0" applyFont="1" applyFill="1" applyAlignment="1">
      <alignment horizontal="center" vertical="center"/>
    </xf>
    <xf numFmtId="0" fontId="15" fillId="9" borderId="0" xfId="0" applyFont="1" applyFill="1" applyAlignment="1">
      <alignment horizontal="right"/>
    </xf>
    <xf numFmtId="0" fontId="23" fillId="2" borderId="0" xfId="0" applyFont="1" applyFill="1"/>
    <xf numFmtId="9" fontId="23" fillId="2" borderId="0" xfId="0" applyNumberFormat="1" applyFont="1" applyFill="1"/>
    <xf numFmtId="0" fontId="14" fillId="12" borderId="0" xfId="0" applyFont="1" applyFill="1" applyProtection="1">
      <protection hidden="1"/>
    </xf>
    <xf numFmtId="0" fontId="15" fillId="12" borderId="0" xfId="0" applyFont="1" applyFill="1" applyProtection="1">
      <protection hidden="1"/>
    </xf>
    <xf numFmtId="0" fontId="4" fillId="9" borderId="0" xfId="0" applyFont="1" applyFill="1" applyProtection="1">
      <protection hidden="1"/>
    </xf>
    <xf numFmtId="0" fontId="4" fillId="12" borderId="0" xfId="0" applyFont="1" applyFill="1" applyProtection="1">
      <protection hidden="1"/>
    </xf>
    <xf numFmtId="9" fontId="15" fillId="12" borderId="0" xfId="2" applyFont="1" applyFill="1" applyProtection="1">
      <protection hidden="1"/>
    </xf>
    <xf numFmtId="0" fontId="15" fillId="9" borderId="0" xfId="0" applyFont="1" applyFill="1" applyProtection="1">
      <protection hidden="1"/>
    </xf>
    <xf numFmtId="0" fontId="24" fillId="9" borderId="0" xfId="0" applyFont="1" applyFill="1"/>
    <xf numFmtId="0" fontId="0" fillId="7" borderId="0" xfId="0" applyFill="1"/>
    <xf numFmtId="0" fontId="0" fillId="2" borderId="2" xfId="0" applyFill="1" applyBorder="1"/>
    <xf numFmtId="0" fontId="0" fillId="3" borderId="2" xfId="0" applyFill="1" applyBorder="1" applyAlignment="1">
      <alignment vertical="center"/>
    </xf>
    <xf numFmtId="0" fontId="11" fillId="3" borderId="0" xfId="0" applyFont="1" applyFill="1" applyAlignment="1">
      <alignment vertical="center"/>
    </xf>
    <xf numFmtId="0" fontId="11" fillId="3" borderId="5" xfId="0" applyFont="1" applyFill="1" applyBorder="1" applyAlignment="1">
      <alignment vertical="center"/>
    </xf>
    <xf numFmtId="0" fontId="0" fillId="3" borderId="0" xfId="0" applyFill="1"/>
    <xf numFmtId="0" fontId="0" fillId="3" borderId="5" xfId="0" applyFill="1" applyBorder="1"/>
    <xf numFmtId="165" fontId="1" fillId="8" borderId="0" xfId="0" applyNumberFormat="1" applyFont="1" applyFill="1" applyProtection="1">
      <protection hidden="1"/>
    </xf>
    <xf numFmtId="0" fontId="1" fillId="8" borderId="0" xfId="0" applyFont="1" applyFill="1" applyProtection="1">
      <protection hidden="1"/>
    </xf>
    <xf numFmtId="0" fontId="4" fillId="4" borderId="2" xfId="0" applyFont="1" applyFill="1" applyBorder="1"/>
    <xf numFmtId="0" fontId="4" fillId="4" borderId="5" xfId="0" applyFont="1" applyFill="1" applyBorder="1"/>
    <xf numFmtId="0" fontId="0" fillId="11" borderId="2" xfId="0" applyFill="1" applyBorder="1"/>
    <xf numFmtId="0" fontId="7" fillId="11" borderId="0" xfId="0" applyFont="1" applyFill="1"/>
    <xf numFmtId="0" fontId="0" fillId="11" borderId="0" xfId="0" applyFill="1"/>
    <xf numFmtId="0" fontId="0" fillId="11" borderId="5" xfId="0" applyFill="1" applyBorder="1"/>
    <xf numFmtId="0" fontId="21" fillId="11" borderId="2" xfId="0" applyFont="1" applyFill="1" applyBorder="1" applyAlignment="1">
      <alignment horizontal="left"/>
    </xf>
    <xf numFmtId="0" fontId="6" fillId="11" borderId="0" xfId="0" applyFont="1" applyFill="1" applyAlignment="1">
      <alignment vertical="center"/>
    </xf>
    <xf numFmtId="0" fontId="6" fillId="11" borderId="5" xfId="0" applyFont="1" applyFill="1" applyBorder="1" applyAlignment="1">
      <alignment vertical="center"/>
    </xf>
    <xf numFmtId="0" fontId="0" fillId="3" borderId="1" xfId="0" applyFill="1" applyBorder="1"/>
    <xf numFmtId="0" fontId="0" fillId="3" borderId="4" xfId="0" applyFill="1" applyBorder="1"/>
    <xf numFmtId="0" fontId="7" fillId="4" borderId="0" xfId="0" applyFont="1" applyFill="1"/>
    <xf numFmtId="0" fontId="21" fillId="4" borderId="2" xfId="0" applyFont="1" applyFill="1" applyBorder="1" applyAlignment="1">
      <alignment horizontal="left"/>
    </xf>
    <xf numFmtId="0" fontId="30" fillId="3" borderId="0" xfId="0" applyFont="1" applyFill="1"/>
    <xf numFmtId="0" fontId="31" fillId="4" borderId="0" xfId="0" applyFont="1" applyFill="1"/>
    <xf numFmtId="0" fontId="32" fillId="4" borderId="0" xfId="0" applyFont="1" applyFill="1"/>
    <xf numFmtId="0" fontId="33" fillId="4" borderId="0" xfId="0" applyFont="1" applyFill="1"/>
    <xf numFmtId="0" fontId="34" fillId="4" borderId="0" xfId="0" applyFont="1" applyFill="1"/>
    <xf numFmtId="0" fontId="34" fillId="4" borderId="5" xfId="0" applyFont="1" applyFill="1" applyBorder="1"/>
    <xf numFmtId="0" fontId="33" fillId="4" borderId="5" xfId="0" applyFont="1" applyFill="1" applyBorder="1"/>
    <xf numFmtId="0" fontId="35" fillId="4" borderId="0" xfId="0" applyFont="1" applyFill="1"/>
    <xf numFmtId="0" fontId="35" fillId="4" borderId="5" xfId="0" applyFont="1" applyFill="1" applyBorder="1"/>
    <xf numFmtId="0" fontId="38" fillId="3" borderId="0" xfId="0" applyFont="1" applyFill="1" applyAlignment="1">
      <alignment vertical="center"/>
    </xf>
    <xf numFmtId="0" fontId="40" fillId="3" borderId="0" xfId="0" applyFont="1" applyFill="1" applyAlignment="1">
      <alignment vertical="center"/>
    </xf>
    <xf numFmtId="0" fontId="41" fillId="4" borderId="0" xfId="0" applyFont="1" applyFill="1"/>
    <xf numFmtId="0" fontId="42" fillId="4" borderId="0" xfId="0" applyFont="1" applyFill="1" applyAlignment="1">
      <alignment vertical="center"/>
    </xf>
    <xf numFmtId="0" fontId="43" fillId="4" borderId="0" xfId="0" applyFont="1" applyFill="1" applyAlignment="1">
      <alignment horizontal="left"/>
    </xf>
    <xf numFmtId="9" fontId="42" fillId="4" borderId="0" xfId="0" applyNumberFormat="1" applyFont="1" applyFill="1" applyAlignment="1">
      <alignment horizontal="left" vertical="center"/>
    </xf>
    <xf numFmtId="0" fontId="0" fillId="4" borderId="3" xfId="0" applyFill="1" applyBorder="1"/>
    <xf numFmtId="0" fontId="0" fillId="4" borderId="1" xfId="0" applyFill="1" applyBorder="1"/>
    <xf numFmtId="0" fontId="40" fillId="3" borderId="0" xfId="0" applyFont="1" applyFill="1"/>
    <xf numFmtId="0" fontId="40" fillId="3" borderId="5" xfId="0" applyFont="1" applyFill="1" applyBorder="1"/>
    <xf numFmtId="0" fontId="35" fillId="11" borderId="0" xfId="0" applyFont="1" applyFill="1"/>
    <xf numFmtId="0" fontId="35" fillId="11" borderId="5" xfId="0" applyFont="1" applyFill="1" applyBorder="1"/>
    <xf numFmtId="9" fontId="33" fillId="4" borderId="0" xfId="0" applyNumberFormat="1" applyFont="1" applyFill="1"/>
    <xf numFmtId="0" fontId="43" fillId="4" borderId="0" xfId="0" applyFont="1" applyFill="1" applyAlignment="1">
      <alignment horizontal="left" vertical="center"/>
    </xf>
    <xf numFmtId="0" fontId="37" fillId="3" borderId="0" xfId="0" applyFont="1" applyFill="1"/>
    <xf numFmtId="0" fontId="37" fillId="3" borderId="5" xfId="0" applyFont="1" applyFill="1" applyBorder="1"/>
    <xf numFmtId="9" fontId="33" fillId="4" borderId="0" xfId="0" applyNumberFormat="1" applyFont="1" applyFill="1" applyAlignment="1">
      <alignment horizontal="right" vertical="center"/>
    </xf>
    <xf numFmtId="165" fontId="34" fillId="4" borderId="0" xfId="0" applyNumberFormat="1" applyFont="1" applyFill="1"/>
    <xf numFmtId="165" fontId="34" fillId="4" borderId="5" xfId="0" applyNumberFormat="1" applyFont="1" applyFill="1" applyBorder="1"/>
    <xf numFmtId="0" fontId="38" fillId="11" borderId="0" xfId="0" applyFont="1" applyFill="1" applyAlignment="1">
      <alignment vertical="center"/>
    </xf>
    <xf numFmtId="0" fontId="46" fillId="11" borderId="0" xfId="0" applyFont="1" applyFill="1" applyAlignment="1">
      <alignment vertical="center"/>
    </xf>
    <xf numFmtId="0" fontId="46" fillId="11" borderId="5" xfId="0" applyFont="1" applyFill="1" applyBorder="1" applyAlignment="1">
      <alignment vertical="center"/>
    </xf>
    <xf numFmtId="0" fontId="38" fillId="2" borderId="0" xfId="0" applyFont="1" applyFill="1" applyAlignment="1">
      <alignment vertical="center"/>
    </xf>
    <xf numFmtId="0" fontId="46" fillId="2" borderId="0" xfId="0" applyFont="1" applyFill="1" applyAlignment="1">
      <alignment vertical="center"/>
    </xf>
    <xf numFmtId="0" fontId="46" fillId="2" borderId="5" xfId="0" applyFont="1" applyFill="1" applyBorder="1" applyAlignment="1">
      <alignment vertical="center"/>
    </xf>
    <xf numFmtId="0" fontId="47" fillId="4" borderId="0" xfId="0" applyFont="1" applyFill="1"/>
    <xf numFmtId="0" fontId="48" fillId="4" borderId="0" xfId="0" applyFont="1" applyFill="1"/>
    <xf numFmtId="0" fontId="48" fillId="4" borderId="5" xfId="0" applyFont="1" applyFill="1" applyBorder="1"/>
    <xf numFmtId="0" fontId="14" fillId="3" borderId="2" xfId="0" applyFont="1" applyFill="1" applyBorder="1" applyAlignment="1">
      <alignment vertical="center" wrapText="1"/>
    </xf>
    <xf numFmtId="0" fontId="14" fillId="3" borderId="0" xfId="0" applyFont="1" applyFill="1" applyAlignment="1">
      <alignment vertical="center" wrapText="1"/>
    </xf>
    <xf numFmtId="9" fontId="35" fillId="4" borderId="0" xfId="2" applyFont="1" applyFill="1"/>
    <xf numFmtId="9" fontId="36" fillId="4" borderId="0" xfId="2" applyFont="1" applyFill="1"/>
    <xf numFmtId="0" fontId="35" fillId="4" borderId="0" xfId="0" applyFont="1" applyFill="1" applyAlignment="1">
      <alignment vertical="center"/>
    </xf>
    <xf numFmtId="0" fontId="35" fillId="4" borderId="0" xfId="0" applyFont="1" applyFill="1" applyAlignment="1">
      <alignment vertical="top" wrapText="1"/>
    </xf>
    <xf numFmtId="0" fontId="35" fillId="0" borderId="0" xfId="0" applyFont="1"/>
    <xf numFmtId="0" fontId="35" fillId="2" borderId="0" xfId="0" applyFont="1" applyFill="1"/>
    <xf numFmtId="0" fontId="48" fillId="4" borderId="0" xfId="0" applyFont="1" applyFill="1" applyAlignment="1">
      <alignment vertical="center"/>
    </xf>
    <xf numFmtId="0" fontId="55" fillId="6" borderId="0" xfId="0" applyFont="1" applyFill="1" applyAlignment="1" applyProtection="1">
      <alignment horizontal="center"/>
      <protection locked="0"/>
    </xf>
    <xf numFmtId="0" fontId="53" fillId="6" borderId="0" xfId="0" applyFont="1" applyFill="1" applyProtection="1">
      <protection locked="0"/>
    </xf>
    <xf numFmtId="9" fontId="53" fillId="6" borderId="0" xfId="2" applyFont="1" applyFill="1" applyAlignment="1" applyProtection="1">
      <protection locked="0"/>
    </xf>
    <xf numFmtId="9" fontId="55" fillId="6" borderId="0" xfId="2" applyFont="1" applyFill="1" applyProtection="1">
      <protection locked="0"/>
    </xf>
    <xf numFmtId="0" fontId="55" fillId="6" borderId="0" xfId="0" applyFont="1" applyFill="1" applyProtection="1">
      <protection locked="0"/>
    </xf>
    <xf numFmtId="9" fontId="55" fillId="6" borderId="0" xfId="0" applyNumberFormat="1" applyFont="1" applyFill="1" applyProtection="1">
      <protection locked="0"/>
    </xf>
    <xf numFmtId="0" fontId="0" fillId="4" borderId="0" xfId="0" applyFill="1" applyProtection="1">
      <protection hidden="1"/>
    </xf>
    <xf numFmtId="0" fontId="48" fillId="2" borderId="0" xfId="0" applyFont="1" applyFill="1" applyProtection="1">
      <protection hidden="1"/>
    </xf>
    <xf numFmtId="0" fontId="48" fillId="4" borderId="0" xfId="0" applyFont="1" applyFill="1" applyProtection="1">
      <protection hidden="1"/>
    </xf>
    <xf numFmtId="165" fontId="48" fillId="4" borderId="0" xfId="0" applyNumberFormat="1" applyFont="1" applyFill="1" applyProtection="1">
      <protection hidden="1"/>
    </xf>
    <xf numFmtId="0" fontId="42" fillId="4" borderId="0" xfId="0" applyFont="1" applyFill="1" applyProtection="1">
      <protection hidden="1"/>
    </xf>
    <xf numFmtId="0" fontId="38" fillId="3" borderId="0" xfId="0" applyFont="1" applyFill="1" applyProtection="1">
      <protection hidden="1"/>
    </xf>
    <xf numFmtId="0" fontId="3" fillId="3" borderId="0" xfId="0" applyFont="1" applyFill="1" applyProtection="1">
      <protection hidden="1"/>
    </xf>
    <xf numFmtId="0" fontId="0" fillId="11" borderId="0" xfId="0" applyFill="1" applyProtection="1">
      <protection hidden="1"/>
    </xf>
    <xf numFmtId="0" fontId="48" fillId="4" borderId="0" xfId="0" applyFont="1" applyFill="1" applyAlignment="1" applyProtection="1">
      <alignment horizontal="center"/>
      <protection hidden="1"/>
    </xf>
    <xf numFmtId="166" fontId="49" fillId="4" borderId="0" xfId="0" applyNumberFormat="1" applyFont="1" applyFill="1" applyProtection="1">
      <protection hidden="1"/>
    </xf>
    <xf numFmtId="165" fontId="49" fillId="4" borderId="0" xfId="0" applyNumberFormat="1" applyFont="1" applyFill="1" applyProtection="1">
      <protection hidden="1"/>
    </xf>
    <xf numFmtId="0" fontId="6" fillId="3" borderId="9" xfId="0" applyFont="1" applyFill="1" applyBorder="1" applyProtection="1">
      <protection hidden="1"/>
    </xf>
    <xf numFmtId="0" fontId="3" fillId="3" borderId="9" xfId="0" applyFont="1" applyFill="1" applyBorder="1" applyProtection="1">
      <protection hidden="1"/>
    </xf>
    <xf numFmtId="0" fontId="0" fillId="4" borderId="0" xfId="0" applyFill="1" applyAlignment="1" applyProtection="1">
      <alignment vertical="top" wrapText="1"/>
      <protection hidden="1"/>
    </xf>
    <xf numFmtId="0" fontId="29" fillId="4" borderId="0" xfId="0" applyFont="1" applyFill="1" applyProtection="1">
      <protection hidden="1"/>
    </xf>
    <xf numFmtId="0" fontId="29" fillId="14" borderId="0" xfId="0" applyFont="1" applyFill="1" applyProtection="1">
      <protection hidden="1"/>
    </xf>
    <xf numFmtId="166" fontId="1" fillId="3" borderId="0" xfId="0" applyNumberFormat="1" applyFont="1" applyFill="1" applyProtection="1">
      <protection hidden="1"/>
    </xf>
    <xf numFmtId="0" fontId="1" fillId="3" borderId="0" xfId="0" applyFont="1" applyFill="1" applyProtection="1">
      <protection hidden="1"/>
    </xf>
    <xf numFmtId="166" fontId="0" fillId="4" borderId="0" xfId="0" applyNumberFormat="1" applyFill="1" applyProtection="1">
      <protection hidden="1"/>
    </xf>
    <xf numFmtId="166" fontId="1" fillId="8" borderId="0" xfId="0" applyNumberFormat="1" applyFont="1" applyFill="1" applyProtection="1">
      <protection hidden="1"/>
    </xf>
    <xf numFmtId="165" fontId="1" fillId="3" borderId="0" xfId="0" applyNumberFormat="1" applyFont="1" applyFill="1" applyProtection="1">
      <protection hidden="1"/>
    </xf>
    <xf numFmtId="165" fontId="0" fillId="4" borderId="0" xfId="0" applyNumberFormat="1" applyFill="1" applyProtection="1">
      <protection hidden="1"/>
    </xf>
    <xf numFmtId="0" fontId="12" fillId="4" borderId="0" xfId="0" applyFont="1" applyFill="1" applyAlignment="1" applyProtection="1">
      <alignment vertical="center"/>
      <protection hidden="1"/>
    </xf>
    <xf numFmtId="0" fontId="12" fillId="4" borderId="8" xfId="0" applyFont="1" applyFill="1" applyBorder="1" applyAlignment="1" applyProtection="1">
      <alignment vertical="center"/>
      <protection hidden="1"/>
    </xf>
    <xf numFmtId="0" fontId="38" fillId="11" borderId="2" xfId="0" applyFont="1" applyFill="1" applyBorder="1" applyAlignment="1">
      <alignment horizontal="center" vertical="center"/>
    </xf>
    <xf numFmtId="0" fontId="44" fillId="11" borderId="0" xfId="0" applyFont="1" applyFill="1" applyAlignment="1">
      <alignment horizontal="center"/>
    </xf>
    <xf numFmtId="0" fontId="44" fillId="11" borderId="5" xfId="0" applyFont="1" applyFill="1" applyBorder="1" applyAlignment="1">
      <alignment horizontal="center"/>
    </xf>
    <xf numFmtId="0" fontId="38" fillId="4" borderId="2" xfId="0" applyFont="1" applyFill="1" applyBorder="1" applyAlignment="1">
      <alignment horizontal="center" vertical="center"/>
    </xf>
    <xf numFmtId="0" fontId="44" fillId="4" borderId="0" xfId="0" applyFont="1" applyFill="1" applyAlignment="1">
      <alignment horizontal="center"/>
    </xf>
    <xf numFmtId="0" fontId="44" fillId="4" borderId="5" xfId="0" applyFont="1" applyFill="1" applyBorder="1" applyAlignment="1">
      <alignment horizontal="center"/>
    </xf>
    <xf numFmtId="165" fontId="0" fillId="4" borderId="0" xfId="0" applyNumberFormat="1" applyFill="1"/>
    <xf numFmtId="165" fontId="0" fillId="4" borderId="0" xfId="0" applyNumberFormat="1" applyFill="1" applyAlignment="1">
      <alignment horizontal="left"/>
    </xf>
    <xf numFmtId="0" fontId="0" fillId="4" borderId="5" xfId="0" applyFill="1" applyBorder="1" applyAlignment="1">
      <alignment horizontal="center"/>
    </xf>
    <xf numFmtId="9" fontId="37" fillId="3" borderId="0" xfId="0" applyNumberFormat="1" applyFont="1" applyFill="1" applyAlignment="1">
      <alignment horizontal="center"/>
    </xf>
    <xf numFmtId="0" fontId="50" fillId="3" borderId="0" xfId="0" applyFont="1" applyFill="1"/>
    <xf numFmtId="0" fontId="35" fillId="3" borderId="0" xfId="0" applyFont="1" applyFill="1"/>
    <xf numFmtId="0" fontId="4" fillId="4" borderId="2" xfId="0" applyFont="1" applyFill="1" applyBorder="1" applyAlignment="1">
      <alignment horizontal="center"/>
    </xf>
    <xf numFmtId="0" fontId="4" fillId="4" borderId="0" xfId="0" applyFont="1" applyFill="1" applyAlignment="1">
      <alignment horizontal="center"/>
    </xf>
    <xf numFmtId="165" fontId="27" fillId="4" borderId="0" xfId="0" applyNumberFormat="1" applyFont="1" applyFill="1" applyAlignment="1">
      <alignment horizontal="center"/>
    </xf>
    <xf numFmtId="166" fontId="0" fillId="4" borderId="0" xfId="0" applyNumberFormat="1" applyFill="1"/>
    <xf numFmtId="0" fontId="20" fillId="4" borderId="0" xfId="0" applyFont="1" applyFill="1"/>
    <xf numFmtId="0" fontId="35" fillId="14" borderId="2" xfId="0" applyFont="1" applyFill="1" applyBorder="1"/>
    <xf numFmtId="0" fontId="3" fillId="3" borderId="10" xfId="0" applyFont="1" applyFill="1" applyBorder="1"/>
    <xf numFmtId="0" fontId="3" fillId="3" borderId="11" xfId="0" applyFont="1" applyFill="1" applyBorder="1"/>
    <xf numFmtId="0" fontId="55" fillId="4" borderId="0" xfId="0" applyFont="1" applyFill="1"/>
    <xf numFmtId="166" fontId="2" fillId="4" borderId="0" xfId="0" applyNumberFormat="1" applyFont="1" applyFill="1"/>
    <xf numFmtId="0" fontId="0" fillId="2" borderId="0" xfId="0" applyFill="1" applyAlignment="1">
      <alignment vertical="top"/>
    </xf>
    <xf numFmtId="0" fontId="48" fillId="4" borderId="0" xfId="0" applyFont="1" applyFill="1" applyAlignment="1">
      <alignment vertical="top"/>
    </xf>
    <xf numFmtId="0" fontId="48" fillId="4" borderId="0" xfId="0" applyFont="1" applyFill="1" applyAlignment="1">
      <alignment horizontal="right" vertical="top"/>
    </xf>
    <xf numFmtId="9" fontId="49" fillId="4" borderId="0" xfId="2" applyFont="1" applyFill="1" applyAlignment="1">
      <alignment horizontal="left" vertical="top"/>
    </xf>
    <xf numFmtId="0" fontId="14" fillId="9" borderId="0" xfId="0" applyFont="1" applyFill="1" applyProtection="1">
      <protection hidden="1"/>
    </xf>
    <xf numFmtId="0" fontId="14" fillId="9" borderId="0" xfId="0" applyFont="1" applyFill="1" applyAlignment="1" applyProtection="1">
      <alignment vertical="center"/>
      <protection hidden="1"/>
    </xf>
    <xf numFmtId="0" fontId="14" fillId="9" borderId="0" xfId="0" applyFont="1" applyFill="1" applyAlignment="1">
      <alignment vertical="center"/>
    </xf>
    <xf numFmtId="165" fontId="14" fillId="9" borderId="0" xfId="0" applyNumberFormat="1" applyFont="1" applyFill="1" applyAlignment="1">
      <alignment horizontal="left" vertical="center"/>
    </xf>
    <xf numFmtId="0" fontId="25" fillId="12" borderId="0" xfId="0" applyFont="1" applyFill="1"/>
    <xf numFmtId="165" fontId="63" fillId="15" borderId="0" xfId="0" applyNumberFormat="1" applyFont="1" applyFill="1" applyProtection="1">
      <protection hidden="1"/>
    </xf>
    <xf numFmtId="0" fontId="64" fillId="15" borderId="0" xfId="0" applyFont="1" applyFill="1" applyProtection="1">
      <protection hidden="1"/>
    </xf>
    <xf numFmtId="0" fontId="13" fillId="15" borderId="0" xfId="0" applyFont="1" applyFill="1" applyProtection="1">
      <protection hidden="1"/>
    </xf>
    <xf numFmtId="165" fontId="17" fillId="15" borderId="0" xfId="0" applyNumberFormat="1" applyFont="1" applyFill="1" applyProtection="1">
      <protection hidden="1"/>
    </xf>
    <xf numFmtId="0" fontId="13" fillId="15" borderId="0" xfId="0" applyFont="1" applyFill="1"/>
    <xf numFmtId="0" fontId="20" fillId="15" borderId="0" xfId="0" applyFont="1" applyFill="1" applyProtection="1">
      <protection hidden="1"/>
    </xf>
    <xf numFmtId="0" fontId="14" fillId="9" borderId="0" xfId="0" applyFont="1" applyFill="1" applyAlignment="1">
      <alignment horizontal="right"/>
    </xf>
    <xf numFmtId="0" fontId="65" fillId="9" borderId="0" xfId="0" applyFont="1" applyFill="1"/>
    <xf numFmtId="0" fontId="42" fillId="4" borderId="0" xfId="0" applyFont="1" applyFill="1" applyAlignment="1">
      <alignment horizontal="right" vertical="center"/>
    </xf>
    <xf numFmtId="0" fontId="66" fillId="4" borderId="2" xfId="0" applyFont="1" applyFill="1" applyBorder="1"/>
    <xf numFmtId="0" fontId="66" fillId="4" borderId="2" xfId="0" applyFont="1" applyFill="1" applyBorder="1" applyAlignment="1">
      <alignment vertical="top"/>
    </xf>
    <xf numFmtId="0" fontId="0" fillId="4" borderId="0" xfId="0" applyFill="1" applyAlignment="1">
      <alignment horizontal="center"/>
    </xf>
    <xf numFmtId="0" fontId="29" fillId="4" borderId="2" xfId="0" applyFont="1" applyFill="1" applyBorder="1"/>
    <xf numFmtId="0" fontId="28" fillId="4" borderId="0" xfId="0" applyFont="1" applyFill="1" applyAlignment="1">
      <alignment vertical="center"/>
    </xf>
    <xf numFmtId="0" fontId="28" fillId="4" borderId="5" xfId="0" applyFont="1" applyFill="1" applyBorder="1" applyAlignment="1">
      <alignment vertical="center"/>
    </xf>
    <xf numFmtId="0" fontId="4" fillId="4" borderId="0" xfId="0" applyFont="1" applyFill="1" applyAlignment="1">
      <alignment vertical="top" wrapText="1"/>
    </xf>
    <xf numFmtId="0" fontId="54" fillId="4" borderId="0" xfId="0" applyFont="1" applyFill="1" applyAlignment="1">
      <alignment vertical="top" wrapText="1"/>
    </xf>
    <xf numFmtId="0" fontId="0" fillId="2" borderId="0" xfId="0" applyFill="1" applyAlignment="1">
      <alignment vertical="center"/>
    </xf>
    <xf numFmtId="0" fontId="29" fillId="4" borderId="0" xfId="0" applyFont="1" applyFill="1" applyAlignment="1" applyProtection="1">
      <alignment vertical="center" wrapText="1"/>
      <protection hidden="1"/>
    </xf>
    <xf numFmtId="0" fontId="0" fillId="4" borderId="0" xfId="0" applyFill="1" applyAlignment="1">
      <alignment vertical="center" wrapText="1"/>
    </xf>
    <xf numFmtId="0" fontId="67" fillId="4" borderId="0" xfId="0" applyFont="1" applyFill="1"/>
    <xf numFmtId="0" fontId="70" fillId="4" borderId="0" xfId="0" applyFont="1" applyFill="1" applyAlignment="1">
      <alignment vertical="top" wrapText="1"/>
    </xf>
    <xf numFmtId="0" fontId="68" fillId="4" borderId="0" xfId="0" applyFont="1" applyFill="1" applyAlignment="1">
      <alignment horizontal="center" vertical="center" wrapText="1"/>
    </xf>
    <xf numFmtId="0" fontId="2" fillId="4" borderId="0" xfId="0" applyFont="1" applyFill="1" applyAlignment="1">
      <alignment horizontal="center" vertical="center" wrapText="1"/>
    </xf>
    <xf numFmtId="0" fontId="74" fillId="3" borderId="0" xfId="0" applyFont="1" applyFill="1"/>
    <xf numFmtId="0" fontId="80" fillId="4" borderId="0" xfId="0" applyFont="1" applyFill="1" applyAlignment="1">
      <alignment vertical="top"/>
    </xf>
    <xf numFmtId="0" fontId="73" fillId="3" borderId="0" xfId="0" applyFont="1" applyFill="1" applyAlignment="1">
      <alignment vertical="center"/>
    </xf>
    <xf numFmtId="0" fontId="75" fillId="4" borderId="0" xfId="0" applyFont="1" applyFill="1" applyAlignment="1">
      <alignment horizontal="center"/>
    </xf>
    <xf numFmtId="0" fontId="76" fillId="4" borderId="0" xfId="0" applyFont="1" applyFill="1"/>
    <xf numFmtId="0" fontId="59" fillId="4" borderId="0" xfId="0" applyFont="1" applyFill="1" applyAlignment="1">
      <alignment horizontal="left" vertical="center" wrapText="1"/>
    </xf>
    <xf numFmtId="0" fontId="66" fillId="0" borderId="0" xfId="0" applyFont="1" applyAlignment="1">
      <alignment vertical="center" wrapText="1"/>
    </xf>
    <xf numFmtId="0" fontId="0" fillId="0" borderId="5" xfId="0" applyBorder="1" applyAlignment="1">
      <alignment vertical="center" wrapText="1"/>
    </xf>
    <xf numFmtId="165" fontId="37" fillId="3" borderId="0" xfId="0" applyNumberFormat="1" applyFont="1" applyFill="1"/>
    <xf numFmtId="165" fontId="44" fillId="3" borderId="0" xfId="0" applyNumberFormat="1" applyFont="1" applyFill="1"/>
    <xf numFmtId="165" fontId="44" fillId="3" borderId="5" xfId="0" applyNumberFormat="1" applyFont="1" applyFill="1" applyBorder="1"/>
    <xf numFmtId="0" fontId="38" fillId="3" borderId="2" xfId="0" applyFont="1" applyFill="1" applyBorder="1" applyAlignment="1">
      <alignment horizontal="center" vertical="center"/>
    </xf>
    <xf numFmtId="0" fontId="38" fillId="3" borderId="0" xfId="0" applyFont="1" applyFill="1" applyAlignment="1">
      <alignment horizontal="center" vertical="center"/>
    </xf>
    <xf numFmtId="0" fontId="38" fillId="3" borderId="5" xfId="0" applyFont="1" applyFill="1" applyBorder="1" applyAlignment="1">
      <alignment horizontal="center" vertical="center"/>
    </xf>
    <xf numFmtId="0" fontId="48" fillId="14" borderId="6" xfId="0" applyFont="1" applyFill="1" applyBorder="1" applyAlignment="1">
      <alignment vertical="center" wrapText="1"/>
    </xf>
    <xf numFmtId="0" fontId="48" fillId="14" borderId="13" xfId="0" applyFont="1" applyFill="1" applyBorder="1" applyAlignment="1">
      <alignment vertical="center" wrapText="1"/>
    </xf>
    <xf numFmtId="0" fontId="38" fillId="3" borderId="0" xfId="0" applyFont="1" applyFill="1" applyAlignment="1">
      <alignment vertical="center"/>
    </xf>
    <xf numFmtId="0" fontId="46" fillId="3" borderId="0" xfId="0" applyFont="1" applyFill="1" applyAlignment="1">
      <alignment vertical="center"/>
    </xf>
    <xf numFmtId="0" fontId="46" fillId="3" borderId="5" xfId="0" applyFont="1" applyFill="1" applyBorder="1" applyAlignment="1">
      <alignment vertical="center"/>
    </xf>
    <xf numFmtId="0" fontId="38" fillId="3" borderId="5" xfId="0" applyFont="1" applyFill="1" applyBorder="1" applyAlignment="1">
      <alignment vertical="center"/>
    </xf>
    <xf numFmtId="0" fontId="41" fillId="4" borderId="0" xfId="0" applyFont="1" applyFill="1" applyAlignment="1">
      <alignment vertical="top" wrapText="1"/>
    </xf>
    <xf numFmtId="0" fontId="0" fillId="0" borderId="0" xfId="0" applyAlignment="1">
      <alignment vertical="top" wrapText="1"/>
    </xf>
    <xf numFmtId="0" fontId="0" fillId="0" borderId="5" xfId="0" applyBorder="1" applyAlignment="1">
      <alignment vertical="top" wrapText="1"/>
    </xf>
    <xf numFmtId="0" fontId="48" fillId="4" borderId="2" xfId="0" applyFont="1" applyFill="1" applyBorder="1" applyAlignment="1">
      <alignment vertical="top" wrapText="1"/>
    </xf>
    <xf numFmtId="0" fontId="0" fillId="4" borderId="0" xfId="0" applyFill="1" applyAlignment="1">
      <alignment vertical="top" wrapText="1"/>
    </xf>
    <xf numFmtId="0" fontId="0" fillId="4" borderId="5" xfId="0" applyFill="1" applyBorder="1" applyAlignment="1">
      <alignment vertical="top" wrapText="1"/>
    </xf>
    <xf numFmtId="0" fontId="4" fillId="4" borderId="0" xfId="0" applyFont="1" applyFill="1" applyAlignment="1">
      <alignment vertical="top" wrapText="1"/>
    </xf>
    <xf numFmtId="0" fontId="4" fillId="4" borderId="5" xfId="0" applyFont="1" applyFill="1" applyBorder="1" applyAlignment="1">
      <alignment vertical="top" wrapText="1"/>
    </xf>
    <xf numFmtId="0" fontId="62" fillId="4" borderId="2" xfId="0" applyFont="1" applyFill="1" applyBorder="1" applyAlignment="1">
      <alignment horizontal="center" vertical="center" wrapText="1"/>
    </xf>
    <xf numFmtId="0" fontId="62" fillId="0" borderId="0" xfId="0" applyFont="1" applyAlignment="1">
      <alignment horizontal="center" vertical="center" wrapText="1"/>
    </xf>
    <xf numFmtId="0" fontId="62" fillId="0" borderId="5" xfId="0" applyFont="1" applyBorder="1" applyAlignment="1">
      <alignment horizontal="center" vertical="center" wrapText="1"/>
    </xf>
    <xf numFmtId="0" fontId="19" fillId="4" borderId="2" xfId="0" applyFont="1" applyFill="1" applyBorder="1" applyAlignment="1">
      <alignment horizontal="center" vertical="center"/>
    </xf>
    <xf numFmtId="0" fontId="19" fillId="4" borderId="0" xfId="0" applyFont="1" applyFill="1" applyAlignment="1">
      <alignment horizontal="center" vertical="center"/>
    </xf>
    <xf numFmtId="0" fontId="34" fillId="14" borderId="0" xfId="0" applyFont="1" applyFill="1"/>
    <xf numFmtId="0" fontId="0" fillId="0" borderId="0" xfId="0"/>
    <xf numFmtId="0" fontId="0" fillId="0" borderId="5" xfId="0" applyBorder="1"/>
    <xf numFmtId="0" fontId="33" fillId="14" borderId="0" xfId="0" applyFont="1" applyFill="1"/>
    <xf numFmtId="0" fontId="33" fillId="14" borderId="5" xfId="0" applyFont="1" applyFill="1" applyBorder="1"/>
    <xf numFmtId="0" fontId="33" fillId="14" borderId="0" xfId="1" applyFont="1" applyFill="1" applyBorder="1" applyAlignment="1"/>
    <xf numFmtId="0" fontId="44" fillId="3" borderId="0" xfId="0" applyFont="1" applyFill="1"/>
    <xf numFmtId="0" fontId="44" fillId="3" borderId="5" xfId="0" applyFont="1" applyFill="1" applyBorder="1"/>
    <xf numFmtId="165" fontId="34" fillId="14" borderId="0" xfId="0" applyNumberFormat="1" applyFont="1" applyFill="1"/>
    <xf numFmtId="165" fontId="33" fillId="14" borderId="0" xfId="0" applyNumberFormat="1" applyFont="1" applyFill="1"/>
    <xf numFmtId="164" fontId="33" fillId="14" borderId="0" xfId="0" applyNumberFormat="1" applyFont="1" applyFill="1"/>
    <xf numFmtId="164" fontId="33" fillId="14" borderId="5" xfId="0" applyNumberFormat="1" applyFont="1" applyFill="1" applyBorder="1"/>
    <xf numFmtId="0" fontId="42" fillId="4" borderId="0" xfId="0" applyFont="1" applyFill="1" applyAlignment="1">
      <alignment horizontal="right" vertical="center"/>
    </xf>
    <xf numFmtId="0" fontId="33" fillId="4" borderId="0" xfId="0" applyFont="1" applyFill="1"/>
    <xf numFmtId="0" fontId="45" fillId="3" borderId="0" xfId="0" applyFont="1" applyFill="1" applyAlignment="1">
      <alignment horizontal="center"/>
    </xf>
    <xf numFmtId="0" fontId="45" fillId="0" borderId="0" xfId="0" applyFont="1" applyAlignment="1">
      <alignment horizontal="center"/>
    </xf>
    <xf numFmtId="0" fontId="45" fillId="0" borderId="5" xfId="0" applyFont="1" applyBorder="1" applyAlignment="1">
      <alignment horizontal="center"/>
    </xf>
    <xf numFmtId="0" fontId="30" fillId="3" borderId="0" xfId="0" applyFont="1" applyFill="1" applyAlignment="1">
      <alignment horizontal="center"/>
    </xf>
    <xf numFmtId="0" fontId="30" fillId="0" borderId="0" xfId="0" applyFont="1" applyAlignment="1">
      <alignment horizontal="center"/>
    </xf>
    <xf numFmtId="0" fontId="30" fillId="0" borderId="5" xfId="0" applyFont="1" applyBorder="1" applyAlignment="1">
      <alignment horizontal="center"/>
    </xf>
    <xf numFmtId="0" fontId="0" fillId="3" borderId="0" xfId="0" applyFill="1"/>
    <xf numFmtId="0" fontId="22" fillId="4" borderId="2" xfId="0" applyFont="1" applyFill="1" applyBorder="1" applyAlignment="1">
      <alignment horizontal="center" vertical="center"/>
    </xf>
    <xf numFmtId="0" fontId="22" fillId="4" borderId="0" xfId="0" applyFont="1" applyFill="1" applyAlignment="1">
      <alignment horizontal="center" vertical="center"/>
    </xf>
    <xf numFmtId="0" fontId="45" fillId="3" borderId="5" xfId="0" applyFont="1" applyFill="1" applyBorder="1" applyAlignment="1">
      <alignment horizontal="center"/>
    </xf>
    <xf numFmtId="0" fontId="30" fillId="3" borderId="5" xfId="0" applyFont="1" applyFill="1" applyBorder="1" applyAlignment="1">
      <alignment horizontal="center"/>
    </xf>
    <xf numFmtId="0" fontId="0" fillId="3" borderId="5" xfId="0" applyFill="1" applyBorder="1"/>
    <xf numFmtId="0" fontId="51" fillId="3" borderId="0" xfId="1" applyFont="1" applyFill="1" applyBorder="1" applyAlignment="1"/>
    <xf numFmtId="0" fontId="3" fillId="3" borderId="0" xfId="0" applyFont="1" applyFill="1"/>
    <xf numFmtId="0" fontId="3" fillId="3" borderId="5" xfId="0" applyFont="1" applyFill="1" applyBorder="1"/>
    <xf numFmtId="0" fontId="48" fillId="14" borderId="6" xfId="0" applyFont="1" applyFill="1" applyBorder="1" applyAlignment="1">
      <alignment vertical="top" wrapText="1"/>
    </xf>
    <xf numFmtId="0" fontId="48" fillId="14" borderId="13" xfId="0" applyFont="1" applyFill="1" applyBorder="1" applyAlignment="1">
      <alignment vertical="top" wrapText="1"/>
    </xf>
    <xf numFmtId="0" fontId="47" fillId="14" borderId="0" xfId="0" applyFont="1" applyFill="1" applyAlignment="1">
      <alignment horizontal="center"/>
    </xf>
    <xf numFmtId="0" fontId="47" fillId="14" borderId="5" xfId="0" applyFont="1" applyFill="1" applyBorder="1" applyAlignment="1">
      <alignment horizontal="center"/>
    </xf>
    <xf numFmtId="0" fontId="51" fillId="3" borderId="11" xfId="1" applyFont="1" applyFill="1" applyBorder="1" applyAlignment="1"/>
    <xf numFmtId="0" fontId="3" fillId="3" borderId="11" xfId="0" applyFont="1" applyFill="1" applyBorder="1"/>
    <xf numFmtId="0" fontId="3" fillId="3" borderId="12" xfId="0" applyFont="1" applyFill="1" applyBorder="1"/>
    <xf numFmtId="0" fontId="38" fillId="3" borderId="3" xfId="0" applyFont="1" applyFill="1" applyBorder="1" applyAlignment="1">
      <alignment horizontal="center" vertical="center"/>
    </xf>
    <xf numFmtId="0" fontId="44" fillId="3" borderId="1" xfId="0" applyFont="1" applyFill="1" applyBorder="1" applyAlignment="1">
      <alignment horizontal="center"/>
    </xf>
    <xf numFmtId="0" fontId="44" fillId="3" borderId="4" xfId="0" applyFont="1" applyFill="1" applyBorder="1" applyAlignment="1">
      <alignment horizontal="center"/>
    </xf>
    <xf numFmtId="0" fontId="48" fillId="14" borderId="0" xfId="0" applyFont="1" applyFill="1" applyAlignment="1">
      <alignment horizontal="center"/>
    </xf>
    <xf numFmtId="0" fontId="50" fillId="3" borderId="2" xfId="0" applyFont="1" applyFill="1" applyBorder="1" applyAlignment="1">
      <alignment horizontal="right"/>
    </xf>
    <xf numFmtId="0" fontId="50" fillId="3" borderId="0" xfId="0" applyFont="1" applyFill="1" applyAlignment="1">
      <alignment horizontal="right"/>
    </xf>
    <xf numFmtId="0" fontId="35" fillId="3" borderId="0" xfId="0" applyFont="1" applyFill="1"/>
    <xf numFmtId="0" fontId="49" fillId="14" borderId="0" xfId="0" applyFont="1" applyFill="1" applyAlignment="1">
      <alignment horizontal="center"/>
    </xf>
    <xf numFmtId="0" fontId="49" fillId="14" borderId="0" xfId="0" applyFont="1" applyFill="1"/>
    <xf numFmtId="0" fontId="48" fillId="14" borderId="5" xfId="0" applyFont="1" applyFill="1" applyBorder="1"/>
    <xf numFmtId="165" fontId="37" fillId="3" borderId="0" xfId="0" applyNumberFormat="1" applyFont="1" applyFill="1" applyAlignment="1">
      <alignment horizontal="center"/>
    </xf>
    <xf numFmtId="166" fontId="31" fillId="14" borderId="0" xfId="0" applyNumberFormat="1" applyFont="1" applyFill="1" applyAlignment="1">
      <alignment vertical="center"/>
    </xf>
    <xf numFmtId="0" fontId="33" fillId="14" borderId="0" xfId="0" applyFont="1" applyFill="1" applyAlignment="1">
      <alignment vertical="center"/>
    </xf>
    <xf numFmtId="0" fontId="48" fillId="14" borderId="2" xfId="0" applyFont="1" applyFill="1" applyBorder="1" applyAlignment="1">
      <alignment horizontal="center"/>
    </xf>
    <xf numFmtId="0" fontId="35" fillId="3" borderId="0" xfId="0" applyFont="1" applyFill="1" applyAlignment="1">
      <alignment horizontal="right"/>
    </xf>
    <xf numFmtId="0" fontId="50" fillId="3" borderId="2" xfId="0" applyFont="1" applyFill="1" applyBorder="1" applyAlignment="1">
      <alignment vertical="center"/>
    </xf>
    <xf numFmtId="0" fontId="50" fillId="3" borderId="0" xfId="0" applyFont="1" applyFill="1" applyAlignment="1">
      <alignment vertical="center"/>
    </xf>
    <xf numFmtId="0" fontId="50" fillId="3" borderId="5" xfId="0" applyFont="1" applyFill="1" applyBorder="1" applyAlignment="1">
      <alignment vertical="center"/>
    </xf>
    <xf numFmtId="0" fontId="48" fillId="14" borderId="2" xfId="0" applyFont="1" applyFill="1" applyBorder="1" applyAlignment="1">
      <alignment vertical="top" wrapText="1"/>
    </xf>
    <xf numFmtId="0" fontId="48" fillId="14" borderId="0" xfId="0" applyFont="1" applyFill="1" applyAlignment="1">
      <alignment vertical="top" wrapText="1"/>
    </xf>
    <xf numFmtId="0" fontId="0" fillId="14" borderId="5" xfId="0" applyFill="1" applyBorder="1" applyAlignment="1">
      <alignment vertical="top" wrapText="1"/>
    </xf>
    <xf numFmtId="0" fontId="59" fillId="4" borderId="2" xfId="0" applyFont="1" applyFill="1" applyBorder="1" applyAlignment="1">
      <alignment wrapText="1"/>
    </xf>
    <xf numFmtId="0" fontId="59" fillId="0" borderId="0" xfId="0" applyFont="1" applyAlignment="1">
      <alignment wrapText="1"/>
    </xf>
    <xf numFmtId="0" fontId="59" fillId="0" borderId="5" xfId="0" applyFont="1" applyBorder="1" applyAlignment="1">
      <alignment wrapText="1"/>
    </xf>
    <xf numFmtId="165" fontId="29" fillId="4" borderId="0" xfId="0" applyNumberFormat="1" applyFont="1" applyFill="1" applyAlignment="1">
      <alignment horizontal="right"/>
    </xf>
    <xf numFmtId="0" fontId="0" fillId="0" borderId="5" xfId="0" applyBorder="1" applyAlignment="1">
      <alignment horizontal="right"/>
    </xf>
    <xf numFmtId="0" fontId="15" fillId="0" borderId="0" xfId="0" applyFont="1" applyAlignment="1">
      <alignment horizontal="right"/>
    </xf>
    <xf numFmtId="0" fontId="15" fillId="0" borderId="5" xfId="0" applyFont="1" applyBorder="1" applyAlignment="1">
      <alignment horizontal="right"/>
    </xf>
    <xf numFmtId="165" fontId="50" fillId="3" borderId="0" xfId="0" applyNumberFormat="1" applyFont="1" applyFill="1" applyProtection="1">
      <protection hidden="1"/>
    </xf>
    <xf numFmtId="0" fontId="37" fillId="3" borderId="7" xfId="0" applyFont="1" applyFill="1" applyBorder="1" applyAlignment="1">
      <alignment vertical="center"/>
    </xf>
    <xf numFmtId="0" fontId="48" fillId="14" borderId="8" xfId="0" applyFont="1" applyFill="1" applyBorder="1" applyAlignment="1">
      <alignment vertical="top" wrapText="1"/>
    </xf>
    <xf numFmtId="164" fontId="35" fillId="4" borderId="0" xfId="0" applyNumberFormat="1" applyFont="1" applyFill="1"/>
    <xf numFmtId="165" fontId="50" fillId="3" borderId="0" xfId="0" applyNumberFormat="1" applyFont="1" applyFill="1"/>
    <xf numFmtId="0" fontId="50" fillId="3" borderId="0" xfId="0" applyFont="1" applyFill="1" applyProtection="1">
      <protection hidden="1"/>
    </xf>
    <xf numFmtId="0" fontId="47" fillId="3" borderId="0" xfId="0" applyFont="1" applyFill="1"/>
    <xf numFmtId="165" fontId="50" fillId="3" borderId="0" xfId="0" applyNumberFormat="1" applyFont="1" applyFill="1" applyAlignment="1">
      <alignment vertical="top"/>
    </xf>
    <xf numFmtId="0" fontId="0" fillId="0" borderId="0" xfId="0" applyAlignment="1">
      <alignment vertical="top"/>
    </xf>
    <xf numFmtId="0" fontId="35" fillId="0" borderId="7" xfId="0" applyFont="1" applyBorder="1" applyAlignment="1">
      <alignment vertical="center"/>
    </xf>
    <xf numFmtId="0" fontId="37" fillId="3" borderId="7" xfId="0" applyFont="1" applyFill="1" applyBorder="1"/>
    <xf numFmtId="0" fontId="35" fillId="0" borderId="7" xfId="0" applyFont="1" applyBorder="1"/>
    <xf numFmtId="0" fontId="47" fillId="4" borderId="0" xfId="0" applyFont="1" applyFill="1" applyAlignment="1">
      <alignment horizontal="center" vertical="center"/>
    </xf>
    <xf numFmtId="0" fontId="47" fillId="0" borderId="0" xfId="0" applyFont="1" applyAlignment="1">
      <alignment horizontal="center" vertical="center"/>
    </xf>
    <xf numFmtId="0" fontId="37" fillId="3" borderId="0" xfId="0" applyFont="1" applyFill="1" applyAlignment="1">
      <alignment vertical="center"/>
    </xf>
    <xf numFmtId="0" fontId="35" fillId="0" borderId="0" xfId="0" applyFont="1" applyAlignment="1">
      <alignment vertical="center"/>
    </xf>
    <xf numFmtId="0" fontId="1" fillId="3" borderId="11" xfId="0" applyFont="1" applyFill="1" applyBorder="1" applyAlignment="1">
      <alignment horizontal="center" vertical="center"/>
    </xf>
    <xf numFmtId="0" fontId="52" fillId="0" borderId="0" xfId="0" applyFont="1" applyAlignment="1">
      <alignment horizontal="center"/>
    </xf>
    <xf numFmtId="0" fontId="35" fillId="0" borderId="0" xfId="0" applyFont="1" applyAlignment="1">
      <alignment horizontal="center"/>
    </xf>
    <xf numFmtId="0" fontId="37" fillId="3" borderId="0" xfId="0" applyFont="1" applyFill="1"/>
    <xf numFmtId="0" fontId="35" fillId="0" borderId="0" xfId="0" applyFont="1"/>
    <xf numFmtId="0" fontId="0" fillId="2" borderId="0" xfId="0" applyFill="1" applyAlignment="1">
      <alignment vertical="top" wrapText="1"/>
    </xf>
    <xf numFmtId="0" fontId="0" fillId="2" borderId="0" xfId="0" applyFill="1" applyAlignment="1">
      <alignment wrapText="1"/>
    </xf>
    <xf numFmtId="0" fontId="0" fillId="14" borderId="0" xfId="0" applyFill="1" applyAlignment="1">
      <alignment vertical="top" wrapText="1"/>
    </xf>
    <xf numFmtId="0" fontId="0" fillId="14" borderId="1" xfId="0" applyFill="1" applyBorder="1" applyAlignment="1">
      <alignment vertical="top" wrapText="1"/>
    </xf>
    <xf numFmtId="0" fontId="0" fillId="0" borderId="1" xfId="0" applyBorder="1" applyAlignment="1">
      <alignment vertical="top" wrapText="1"/>
    </xf>
    <xf numFmtId="0" fontId="29" fillId="4" borderId="0" xfId="0" applyFont="1" applyFill="1" applyAlignment="1" applyProtection="1">
      <alignment vertical="center" wrapText="1"/>
      <protection hidden="1"/>
    </xf>
    <xf numFmtId="0" fontId="0" fillId="0" borderId="0" xfId="0" applyAlignment="1">
      <alignment vertical="center" wrapText="1"/>
    </xf>
    <xf numFmtId="0" fontId="48" fillId="4" borderId="0" xfId="0" applyFont="1" applyFill="1" applyAlignment="1">
      <alignment vertical="top" wrapText="1"/>
    </xf>
    <xf numFmtId="0" fontId="48" fillId="0" borderId="0" xfId="0" applyFont="1" applyAlignment="1">
      <alignment vertical="top" wrapText="1"/>
    </xf>
    <xf numFmtId="0" fontId="50" fillId="3" borderId="0" xfId="0" applyFont="1" applyFill="1"/>
    <xf numFmtId="165" fontId="50" fillId="8" borderId="0" xfId="0" applyNumberFormat="1" applyFont="1" applyFill="1"/>
    <xf numFmtId="0" fontId="48" fillId="14" borderId="0" xfId="0" applyFont="1" applyFill="1" applyAlignment="1">
      <alignment vertical="center" wrapText="1"/>
    </xf>
    <xf numFmtId="0" fontId="61" fillId="3" borderId="0" xfId="0" applyFont="1" applyFill="1" applyAlignment="1">
      <alignment vertical="center" wrapText="1"/>
    </xf>
    <xf numFmtId="0" fontId="0" fillId="4" borderId="0" xfId="0" applyFill="1"/>
    <xf numFmtId="165" fontId="47" fillId="6" borderId="0" xfId="0" applyNumberFormat="1" applyFont="1" applyFill="1" applyProtection="1">
      <protection locked="0" hidden="1"/>
    </xf>
    <xf numFmtId="0" fontId="48" fillId="14" borderId="0" xfId="0" applyFont="1" applyFill="1"/>
    <xf numFmtId="0" fontId="48" fillId="0" borderId="0" xfId="0" applyFont="1"/>
    <xf numFmtId="0" fontId="6" fillId="3" borderId="0" xfId="0" applyFont="1" applyFill="1"/>
    <xf numFmtId="165" fontId="48" fillId="14" borderId="0" xfId="0" applyNumberFormat="1" applyFont="1" applyFill="1"/>
    <xf numFmtId="0" fontId="47" fillId="6" borderId="0" xfId="0" applyFont="1" applyFill="1" applyProtection="1">
      <protection locked="0" hidden="1"/>
    </xf>
    <xf numFmtId="0" fontId="48" fillId="4" borderId="0" xfId="0" applyFont="1" applyFill="1" applyAlignment="1">
      <alignment horizontal="right"/>
    </xf>
    <xf numFmtId="0" fontId="29" fillId="0" borderId="0" xfId="0" applyFont="1" applyAlignment="1">
      <alignment horizontal="right"/>
    </xf>
    <xf numFmtId="0" fontId="52" fillId="4" borderId="0" xfId="0" applyFont="1" applyFill="1" applyAlignment="1">
      <alignment horizontal="center"/>
    </xf>
    <xf numFmtId="0" fontId="33" fillId="14" borderId="0" xfId="0" applyFont="1" applyFill="1" applyAlignment="1">
      <alignment vertical="top" wrapText="1"/>
    </xf>
    <xf numFmtId="0" fontId="33" fillId="0" borderId="0" xfId="0" applyFont="1" applyAlignment="1">
      <alignment vertical="top" wrapText="1"/>
    </xf>
    <xf numFmtId="0" fontId="57" fillId="4" borderId="0" xfId="0" applyFont="1" applyFill="1"/>
    <xf numFmtId="0" fontId="0" fillId="0" borderId="0" xfId="0" applyAlignment="1">
      <alignment horizontal="center"/>
    </xf>
    <xf numFmtId="0" fontId="55" fillId="6" borderId="0" xfId="0" applyFont="1" applyFill="1" applyAlignment="1" applyProtection="1">
      <alignment horizontal="center"/>
      <protection locked="0" hidden="1"/>
    </xf>
    <xf numFmtId="165" fontId="48" fillId="14" borderId="0" xfId="0" applyNumberFormat="1" applyFont="1" applyFill="1" applyProtection="1">
      <protection hidden="1"/>
    </xf>
    <xf numFmtId="0" fontId="48" fillId="14" borderId="0" xfId="0" applyFont="1" applyFill="1" applyProtection="1">
      <protection hidden="1"/>
    </xf>
    <xf numFmtId="0" fontId="48" fillId="14" borderId="5" xfId="0" applyFont="1" applyFill="1" applyBorder="1" applyProtection="1">
      <protection hidden="1"/>
    </xf>
    <xf numFmtId="166" fontId="50" fillId="3" borderId="0" xfId="0" applyNumberFormat="1" applyFont="1" applyFill="1" applyProtection="1">
      <protection hidden="1"/>
    </xf>
    <xf numFmtId="0" fontId="56" fillId="3" borderId="0" xfId="0" applyFont="1" applyFill="1" applyProtection="1">
      <protection hidden="1"/>
    </xf>
    <xf numFmtId="0" fontId="56" fillId="3" borderId="5" xfId="0" applyFont="1" applyFill="1" applyBorder="1" applyProtection="1">
      <protection hidden="1"/>
    </xf>
    <xf numFmtId="0" fontId="33" fillId="14" borderId="0" xfId="0" applyFont="1" applyFill="1" applyAlignment="1" applyProtection="1">
      <alignment vertical="top" wrapText="1"/>
      <protection hidden="1"/>
    </xf>
    <xf numFmtId="0" fontId="49" fillId="14" borderId="0" xfId="0" applyFont="1" applyFill="1" applyAlignment="1" applyProtection="1">
      <alignment horizontal="left"/>
      <protection hidden="1"/>
    </xf>
    <xf numFmtId="0" fontId="49" fillId="14" borderId="2" xfId="0" applyFont="1" applyFill="1" applyBorder="1" applyProtection="1">
      <protection hidden="1"/>
    </xf>
    <xf numFmtId="0" fontId="49" fillId="14" borderId="0" xfId="0" applyFont="1" applyFill="1" applyProtection="1">
      <protection hidden="1"/>
    </xf>
    <xf numFmtId="165" fontId="48" fillId="6" borderId="0" xfId="0" applyNumberFormat="1" applyFont="1" applyFill="1" applyProtection="1">
      <protection locked="0" hidden="1"/>
    </xf>
    <xf numFmtId="0" fontId="0" fillId="0" borderId="0" xfId="0" applyProtection="1">
      <protection locked="0" hidden="1"/>
    </xf>
    <xf numFmtId="0" fontId="48" fillId="2" borderId="0" xfId="0" applyFont="1" applyFill="1" applyProtection="1">
      <protection hidden="1"/>
    </xf>
    <xf numFmtId="0" fontId="6" fillId="3" borderId="7" xfId="0" applyFont="1" applyFill="1" applyBorder="1" applyAlignment="1" applyProtection="1">
      <alignment vertical="center"/>
      <protection hidden="1"/>
    </xf>
    <xf numFmtId="0" fontId="29" fillId="14" borderId="0" xfId="0" applyFont="1" applyFill="1" applyAlignment="1" applyProtection="1">
      <alignment vertical="top" wrapText="1"/>
      <protection hidden="1"/>
    </xf>
    <xf numFmtId="0" fontId="52" fillId="4" borderId="0" xfId="0" applyFont="1" applyFill="1" applyAlignment="1" applyProtection="1">
      <alignment horizontal="center" vertical="center"/>
      <protection hidden="1"/>
    </xf>
    <xf numFmtId="0" fontId="52" fillId="0" borderId="0" xfId="0" applyFont="1" applyAlignment="1" applyProtection="1">
      <alignment horizontal="center" vertical="center"/>
      <protection hidden="1"/>
    </xf>
    <xf numFmtId="0" fontId="49" fillId="6" borderId="0" xfId="0" applyFont="1" applyFill="1" applyAlignment="1" applyProtection="1">
      <alignment horizontal="right"/>
      <protection locked="0" hidden="1"/>
    </xf>
    <xf numFmtId="0" fontId="49" fillId="0" borderId="0" xfId="0" applyFont="1" applyAlignment="1" applyProtection="1">
      <alignment horizontal="right"/>
      <protection locked="0" hidden="1"/>
    </xf>
    <xf numFmtId="0" fontId="29" fillId="14" borderId="0" xfId="0" applyFont="1" applyFill="1" applyProtection="1">
      <protection hidden="1"/>
    </xf>
    <xf numFmtId="0" fontId="48" fillId="2" borderId="0" xfId="0" applyFont="1" applyFill="1" applyAlignment="1" applyProtection="1">
      <alignment vertical="top" wrapText="1"/>
      <protection hidden="1"/>
    </xf>
    <xf numFmtId="165" fontId="48" fillId="14" borderId="2" xfId="0" applyNumberFormat="1" applyFont="1" applyFill="1" applyBorder="1" applyProtection="1">
      <protection hidden="1"/>
    </xf>
    <xf numFmtId="165" fontId="50" fillId="3" borderId="2" xfId="0" applyNumberFormat="1" applyFont="1" applyFill="1" applyBorder="1" applyProtection="1">
      <protection hidden="1"/>
    </xf>
    <xf numFmtId="0" fontId="48" fillId="0" borderId="0" xfId="0" applyFont="1" applyProtection="1">
      <protection locked="0" hidden="1"/>
    </xf>
    <xf numFmtId="0" fontId="70" fillId="4" borderId="0" xfId="0" applyFont="1" applyFill="1" applyAlignment="1">
      <alignment vertical="top" wrapText="1"/>
    </xf>
    <xf numFmtId="0" fontId="4" fillId="0" borderId="0" xfId="0" applyFont="1" applyAlignment="1">
      <alignment vertical="top" wrapText="1"/>
    </xf>
    <xf numFmtId="0" fontId="77" fillId="6" borderId="0" xfId="0" applyFont="1" applyFill="1" applyAlignment="1" applyProtection="1">
      <alignment horizontal="center" vertical="center"/>
      <protection locked="0"/>
    </xf>
    <xf numFmtId="0" fontId="78" fillId="6" borderId="0" xfId="0" applyFont="1" applyFill="1" applyAlignment="1" applyProtection="1">
      <alignment horizontal="center" vertical="center"/>
      <protection locked="0"/>
    </xf>
    <xf numFmtId="0" fontId="79" fillId="6" borderId="0" xfId="0" applyFont="1" applyFill="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68" fillId="4" borderId="0" xfId="0" applyFont="1" applyFill="1" applyAlignment="1">
      <alignment horizontal="center" vertical="center" wrapText="1"/>
    </xf>
    <xf numFmtId="0" fontId="2" fillId="0" borderId="0" xfId="0" applyFont="1" applyAlignment="1">
      <alignment horizontal="center" vertical="center" wrapText="1"/>
    </xf>
    <xf numFmtId="0" fontId="70" fillId="4" borderId="0" xfId="0" applyFont="1" applyFill="1" applyAlignment="1">
      <alignment vertical="center" wrapText="1"/>
    </xf>
    <xf numFmtId="0" fontId="4" fillId="0" borderId="0" xfId="0" applyFont="1" applyAlignment="1">
      <alignment vertical="center" wrapText="1"/>
    </xf>
    <xf numFmtId="0" fontId="69" fillId="4" borderId="0" xfId="0" applyFont="1" applyFill="1" applyAlignment="1">
      <alignment vertical="center" wrapText="1"/>
    </xf>
    <xf numFmtId="0" fontId="70" fillId="4" borderId="0" xfId="0" applyFont="1" applyFill="1" applyAlignment="1">
      <alignment horizontal="left" vertical="center" wrapText="1"/>
    </xf>
    <xf numFmtId="0" fontId="4" fillId="0" borderId="0" xfId="0" applyFont="1" applyAlignment="1">
      <alignment horizontal="left" vertical="center" wrapText="1"/>
    </xf>
    <xf numFmtId="0" fontId="6" fillId="3" borderId="0" xfId="0" applyFont="1" applyFill="1" applyAlignment="1">
      <alignment horizontal="center" vertical="center"/>
    </xf>
    <xf numFmtId="0" fontId="69" fillId="4" borderId="0" xfId="0" applyFont="1" applyFill="1" applyAlignment="1">
      <alignment vertical="center"/>
    </xf>
    <xf numFmtId="0" fontId="0" fillId="0" borderId="0" xfId="0" applyAlignment="1">
      <alignment vertical="center"/>
    </xf>
    <xf numFmtId="0" fontId="67" fillId="4" borderId="0" xfId="0" applyFont="1" applyFill="1" applyAlignment="1">
      <alignment horizontal="center" vertical="top"/>
    </xf>
    <xf numFmtId="0" fontId="0" fillId="0" borderId="0" xfId="0" applyAlignment="1">
      <alignment horizontal="center" vertical="top"/>
    </xf>
    <xf numFmtId="0" fontId="75" fillId="4" borderId="0" xfId="0" applyFont="1" applyFill="1" applyAlignment="1">
      <alignment horizontal="center" vertical="center"/>
    </xf>
    <xf numFmtId="0" fontId="13" fillId="7" borderId="0" xfId="0" applyFont="1" applyFill="1" applyProtection="1">
      <protection locked="0"/>
    </xf>
    <xf numFmtId="0" fontId="0" fillId="0" borderId="0" xfId="0" applyProtection="1">
      <protection locked="0"/>
    </xf>
    <xf numFmtId="165" fontId="15" fillId="9" borderId="0" xfId="0" applyNumberFormat="1" applyFont="1" applyFill="1"/>
    <xf numFmtId="0" fontId="1" fillId="9" borderId="0" xfId="0" applyFont="1" applyFill="1"/>
    <xf numFmtId="165" fontId="5" fillId="6" borderId="0" xfId="0" applyNumberFormat="1" applyFont="1" applyFill="1" applyProtection="1">
      <protection locked="0"/>
    </xf>
    <xf numFmtId="165" fontId="15" fillId="8" borderId="0" xfId="0" applyNumberFormat="1" applyFont="1" applyFill="1" applyProtection="1">
      <protection hidden="1"/>
    </xf>
    <xf numFmtId="0" fontId="2" fillId="0" borderId="0" xfId="0" applyFont="1" applyProtection="1">
      <protection hidden="1"/>
    </xf>
    <xf numFmtId="0" fontId="6" fillId="11" borderId="0" xfId="0" applyFont="1" applyFill="1" applyAlignment="1">
      <alignment horizontal="center" vertical="center" wrapText="1"/>
    </xf>
    <xf numFmtId="165" fontId="0" fillId="0" borderId="0" xfId="0" applyNumberFormat="1" applyProtection="1">
      <protection hidden="1"/>
    </xf>
    <xf numFmtId="165" fontId="2" fillId="0" borderId="0" xfId="0" applyNumberFormat="1" applyFont="1" applyProtection="1">
      <protection hidden="1"/>
    </xf>
    <xf numFmtId="0" fontId="18" fillId="10" borderId="0" xfId="0" applyFont="1" applyFill="1" applyAlignment="1">
      <alignment vertical="center"/>
    </xf>
    <xf numFmtId="0" fontId="26" fillId="12" borderId="0" xfId="1" applyFont="1" applyFill="1" applyAlignment="1" applyProtection="1">
      <protection locked="0"/>
    </xf>
    <xf numFmtId="0" fontId="26" fillId="0" borderId="0" xfId="1" applyFont="1" applyAlignment="1" applyProtection="1">
      <protection locked="0"/>
    </xf>
    <xf numFmtId="0" fontId="15" fillId="12" borderId="0" xfId="0" applyFont="1" applyFill="1"/>
    <xf numFmtId="0" fontId="1" fillId="12" borderId="0" xfId="0" applyFont="1" applyFill="1"/>
    <xf numFmtId="0" fontId="0" fillId="12" borderId="0" xfId="0" applyFill="1"/>
    <xf numFmtId="0" fontId="15" fillId="12" borderId="0" xfId="0" applyFont="1" applyFill="1" applyAlignment="1">
      <alignment horizontal="right"/>
    </xf>
    <xf numFmtId="0" fontId="0" fillId="0" borderId="0" xfId="0" applyAlignment="1">
      <alignment horizontal="right"/>
    </xf>
    <xf numFmtId="0" fontId="0" fillId="0" borderId="0" xfId="0" applyProtection="1">
      <protection hidden="1"/>
    </xf>
    <xf numFmtId="165" fontId="3" fillId="8" borderId="0" xfId="0" applyNumberFormat="1" applyFont="1" applyFill="1" applyProtection="1">
      <protection hidden="1"/>
    </xf>
    <xf numFmtId="8" fontId="17" fillId="2" borderId="0" xfId="0" applyNumberFormat="1" applyFont="1" applyFill="1" applyAlignment="1">
      <alignment horizontal="center"/>
    </xf>
    <xf numFmtId="0" fontId="9" fillId="2" borderId="0" xfId="0" applyFont="1" applyFill="1" applyAlignment="1">
      <alignment horizontal="center"/>
    </xf>
    <xf numFmtId="165" fontId="15" fillId="8" borderId="0" xfId="0" applyNumberFormat="1" applyFont="1" applyFill="1"/>
    <xf numFmtId="0" fontId="3" fillId="8" borderId="0" xfId="0" applyFont="1" applyFill="1"/>
    <xf numFmtId="0" fontId="26" fillId="0" borderId="0" xfId="1" applyFont="1" applyAlignment="1"/>
    <xf numFmtId="165" fontId="1" fillId="8" borderId="0" xfId="0" applyNumberFormat="1" applyFont="1" applyFill="1" applyProtection="1">
      <protection hidden="1"/>
    </xf>
    <xf numFmtId="0" fontId="15" fillId="8" borderId="0" xfId="0" applyFont="1" applyFill="1" applyProtection="1">
      <protection hidden="1"/>
    </xf>
    <xf numFmtId="0" fontId="5" fillId="6" borderId="1" xfId="0" applyFont="1" applyFill="1" applyBorder="1" applyProtection="1">
      <protection hidden="1"/>
    </xf>
    <xf numFmtId="0" fontId="4" fillId="6" borderId="1" xfId="0" applyFont="1" applyFill="1" applyBorder="1" applyProtection="1">
      <protection hidden="1"/>
    </xf>
    <xf numFmtId="0" fontId="5" fillId="6" borderId="0" xfId="0" applyFont="1" applyFill="1" applyProtection="1">
      <protection hidden="1"/>
    </xf>
    <xf numFmtId="0" fontId="8" fillId="6" borderId="0" xfId="1" applyFill="1" applyBorder="1" applyAlignment="1" applyProtection="1">
      <protection hidden="1"/>
    </xf>
    <xf numFmtId="0" fontId="4" fillId="6" borderId="0" xfId="0" applyFont="1" applyFill="1" applyProtection="1">
      <protection hidden="1"/>
    </xf>
    <xf numFmtId="164" fontId="4" fillId="6" borderId="0" xfId="0" applyNumberFormat="1" applyFont="1" applyFill="1" applyAlignment="1" applyProtection="1">
      <alignment horizontal="left"/>
      <protection hidden="1"/>
    </xf>
    <xf numFmtId="165" fontId="17" fillId="6" borderId="0" xfId="0" applyNumberFormat="1" applyFont="1" applyFill="1" applyProtection="1">
      <protection hidden="1"/>
    </xf>
    <xf numFmtId="0" fontId="20" fillId="6" borderId="0" xfId="0" applyFont="1" applyFill="1" applyAlignment="1" applyProtection="1">
      <alignment vertical="center"/>
      <protection hidden="1"/>
    </xf>
    <xf numFmtId="0" fontId="5" fillId="6" borderId="0" xfId="0" applyFont="1" applyFill="1" applyProtection="1">
      <protection hidden="1"/>
    </xf>
    <xf numFmtId="0" fontId="17" fillId="6" borderId="0" xfId="0" applyFont="1" applyFill="1" applyProtection="1">
      <protection hidden="1"/>
    </xf>
    <xf numFmtId="165" fontId="17" fillId="6" borderId="0" xfId="0" applyNumberFormat="1" applyFont="1" applyFill="1" applyProtection="1">
      <protection hidden="1"/>
    </xf>
    <xf numFmtId="165" fontId="17" fillId="6" borderId="0" xfId="0" applyNumberFormat="1" applyFont="1" applyFill="1" applyAlignment="1" applyProtection="1">
      <alignment horizontal="left" vertical="center"/>
      <protection hidden="1"/>
    </xf>
    <xf numFmtId="165" fontId="5" fillId="6" borderId="0" xfId="0" applyNumberFormat="1" applyFont="1" applyFill="1" applyProtection="1">
      <protection hidden="1"/>
    </xf>
    <xf numFmtId="165" fontId="2" fillId="6" borderId="0" xfId="0" applyNumberFormat="1" applyFont="1" applyFill="1" applyProtection="1">
      <protection hidden="1"/>
    </xf>
    <xf numFmtId="165" fontId="20" fillId="6" borderId="0" xfId="0" applyNumberFormat="1" applyFont="1" applyFill="1" applyProtection="1">
      <protection hidden="1"/>
    </xf>
  </cellXfs>
  <cellStyles count="3">
    <cellStyle name="Hyperlink" xfId="1" builtinId="8"/>
    <cellStyle name="Procent" xfId="2" builtinId="5"/>
    <cellStyle name="Standaard" xfId="0" builtinId="0"/>
  </cellStyles>
  <dxfs count="0"/>
  <tableStyles count="0" defaultTableStyle="TableStyleMedium2" defaultPivotStyle="PivotStyleLight16"/>
  <colors>
    <mruColors>
      <color rgb="FFFFC000"/>
      <color rgb="FFED7D31"/>
      <color rgb="FFED8F05"/>
      <color rgb="FFFA9706"/>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nl-NL"/>
              <a:t>Loon,</a:t>
            </a:r>
            <a:r>
              <a:rPr lang="nl-NL" baseline="0"/>
              <a:t> pensioendoel, pensioengat</a:t>
            </a:r>
            <a:endParaRPr lang="nl-NL"/>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nl-NL"/>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Pt>
            <c:idx val="0"/>
            <c:invertIfNegative val="0"/>
            <c:bubble3D val="0"/>
            <c:spPr>
              <a:solidFill>
                <a:schemeClr val="tx2">
                  <a:lumMod val="60000"/>
                  <a:lumOff val="4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4-1D2B-4F76-9C9C-96055F4D6FB3}"/>
              </c:ext>
            </c:extLst>
          </c:dPt>
          <c:dPt>
            <c:idx val="1"/>
            <c:invertIfNegative val="0"/>
            <c:bubble3D val="0"/>
            <c:spPr>
              <a:solidFill>
                <a:schemeClr val="tx2">
                  <a:lumMod val="75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1D2B-4F76-9C9C-96055F4D6FB3}"/>
              </c:ext>
            </c:extLst>
          </c:dPt>
          <c:dLbls>
            <c:dLbl>
              <c:idx val="0"/>
              <c:layout>
                <c:manualLayout>
                  <c:x val="0.15277777777777773"/>
                  <c:y val="-0.393518518518518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2B-4F76-9C9C-96055F4D6FB3}"/>
                </c:ext>
              </c:extLst>
            </c:dLbl>
            <c:dLbl>
              <c:idx val="1"/>
              <c:layout>
                <c:manualLayout>
                  <c:x val="0.15"/>
                  <c:y val="-0.416666666666666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2B-4F76-9C9C-96055F4D6FB3}"/>
                </c:ext>
              </c:extLst>
            </c:dLbl>
            <c:dLbl>
              <c:idx val="2"/>
              <c:layout>
                <c:manualLayout>
                  <c:x val="0.16388888888888878"/>
                  <c:y val="7.8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2B-4F76-9C9C-96055F4D6F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3"/>
              <c:pt idx="0">
                <c:v>2</c:v>
              </c:pt>
              <c:pt idx="1">
                <c:v>4</c:v>
              </c:pt>
              <c:pt idx="2">
                <c:v>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('Je Persoonlijke Pensioenplan'!$C$108:$D$108,'Je Persoonlijke Pensioenplan'!$E$108:$F$108,'Je Persoonlijke Pensioenplan'!$G$108:$H$108)</c15:sqref>
                  </c15:fullRef>
                </c:ext>
              </c:extLst>
              <c:f>('Je Persoonlijke Pensioenplan'!$D$108,'Je Persoonlijke Pensioenplan'!$F$108,'Je Persoonlijke Pensioenplan'!$H$108)</c:f>
              <c:numCache>
                <c:formatCode>_ [$€-2]\ * #,##0.00_ ;_ [$€-2]\ * \-#,##0.00_ ;_ [$€-2]\ * "-"??_ ;_ @_ </c:formatCode>
                <c:ptCount val="3"/>
                <c:pt idx="0">
                  <c:v>2550</c:v>
                </c:pt>
                <c:pt idx="1">
                  <c:v>2550</c:v>
                </c:pt>
                <c:pt idx="2">
                  <c:v>920.98</c:v>
                </c:pt>
              </c:numCache>
            </c:numRef>
          </c:val>
          <c:extLst>
            <c:ext xmlns:c16="http://schemas.microsoft.com/office/drawing/2014/chart" uri="{C3380CC4-5D6E-409C-BE32-E72D297353CC}">
              <c16:uniqueId val="{00000000-1D2B-4F76-9C9C-96055F4D6FB3}"/>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Lbl>
              <c:idx val="2"/>
              <c:layout>
                <c:manualLayout>
                  <c:x val="0.15555555555555556"/>
                  <c:y val="9.7222222222222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2B-4F76-9C9C-96055F4D6F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3"/>
              <c:pt idx="0">
                <c:v>2</c:v>
              </c:pt>
              <c:pt idx="1">
                <c:v>4</c:v>
              </c:pt>
              <c:pt idx="2">
                <c:v>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('Je Persoonlijke Pensioenplan'!$C$109:$D$109,'Je Persoonlijke Pensioenplan'!$E$109:$F$109,'Je Persoonlijke Pensioenplan'!$G$109:$H$109)</c15:sqref>
                  </c15:fullRef>
                </c:ext>
              </c:extLst>
              <c:f>('Je Persoonlijke Pensioenplan'!$D$109,'Je Persoonlijke Pensioenplan'!$F$109,'Je Persoonlijke Pensioenplan'!$H$109)</c:f>
              <c:numCache>
                <c:formatCode>General</c:formatCode>
                <c:ptCount val="3"/>
                <c:pt idx="2" formatCode="_ [$€-2]\ * #,##0.00_ ;_ [$€-2]\ * \-#,##0.00_ ;_ [$€-2]\ * &quot;-&quot;??_ ;_ @_ ">
                  <c:v>1029.02</c:v>
                </c:pt>
              </c:numCache>
            </c:numRef>
          </c:val>
          <c:extLst>
            <c:ext xmlns:c16="http://schemas.microsoft.com/office/drawing/2014/chart" uri="{C3380CC4-5D6E-409C-BE32-E72D297353CC}">
              <c16:uniqueId val="{00000001-1D2B-4F76-9C9C-96055F4D6FB3}"/>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Lbl>
              <c:idx val="2"/>
              <c:layout>
                <c:manualLayout>
                  <c:x val="0.15555555555555556"/>
                  <c:y val="8.7962962962962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2B-4F76-9C9C-96055F4D6F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3"/>
              <c:pt idx="0">
                <c:v>2</c:v>
              </c:pt>
              <c:pt idx="1">
                <c:v>4</c:v>
              </c:pt>
              <c:pt idx="2">
                <c:v>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('Je Persoonlijke Pensioenplan'!$C$110:$D$110,'Je Persoonlijke Pensioenplan'!$E$110:$F$110,'Je Persoonlijke Pensioenplan'!$G$110:$H$110)</c15:sqref>
                  </c15:fullRef>
                </c:ext>
              </c:extLst>
              <c:f>('Je Persoonlijke Pensioenplan'!$D$110,'Je Persoonlijke Pensioenplan'!$F$110,'Je Persoonlijke Pensioenplan'!$H$110)</c:f>
              <c:numCache>
                <c:formatCode>General</c:formatCode>
                <c:ptCount val="3"/>
                <c:pt idx="2" formatCode="_ [$€-2]\ * #,##0.00_ ;_ [$€-2]\ * \-#,##0.00_ ;_ [$€-2]\ * &quot;-&quot;??_ ;_ @_ ">
                  <c:v>160.21938160746058</c:v>
                </c:pt>
              </c:numCache>
            </c:numRef>
          </c:val>
          <c:extLst>
            <c:ext xmlns:c16="http://schemas.microsoft.com/office/drawing/2014/chart" uri="{C3380CC4-5D6E-409C-BE32-E72D297353CC}">
              <c16:uniqueId val="{00000002-1D2B-4F76-9C9C-96055F4D6FB3}"/>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Lbl>
              <c:idx val="2"/>
              <c:layout>
                <c:manualLayout>
                  <c:x val="0.13888888888888878"/>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D2B-4F76-9C9C-96055F4D6F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3"/>
              <c:pt idx="0">
                <c:v>2</c:v>
              </c:pt>
              <c:pt idx="1">
                <c:v>4</c:v>
              </c:pt>
              <c:pt idx="2">
                <c:v>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('Je Persoonlijke Pensioenplan'!$C$111:$D$111,'Je Persoonlijke Pensioenplan'!$E$111:$F$111,'Je Persoonlijke Pensioenplan'!$G$111:$H$111)</c15:sqref>
                  </c15:fullRef>
                </c:ext>
              </c:extLst>
              <c:f>('Je Persoonlijke Pensioenplan'!$D$111,'Je Persoonlijke Pensioenplan'!$F$111,'Je Persoonlijke Pensioenplan'!$H$111)</c:f>
              <c:numCache>
                <c:formatCode>General</c:formatCode>
                <c:ptCount val="3"/>
                <c:pt idx="2" formatCode="_ [$€-413]\ * #,##0.00_ ;_ [$€-413]\ * \-#,##0.00_ ;_ [$€-413]\ * &quot;-&quot;??_ ;_ @_ ">
                  <c:v>439.78061839253951</c:v>
                </c:pt>
              </c:numCache>
            </c:numRef>
          </c:val>
          <c:extLst>
            <c:ext xmlns:c16="http://schemas.microsoft.com/office/drawing/2014/chart" uri="{C3380CC4-5D6E-409C-BE32-E72D297353CC}">
              <c16:uniqueId val="{00000003-1D2B-4F76-9C9C-96055F4D6FB3}"/>
            </c:ext>
          </c:extLst>
        </c:ser>
        <c:dLbls>
          <c:showLegendKey val="0"/>
          <c:showVal val="1"/>
          <c:showCatName val="0"/>
          <c:showSerName val="0"/>
          <c:showPercent val="0"/>
          <c:showBubbleSize val="0"/>
        </c:dLbls>
        <c:gapWidth val="150"/>
        <c:shape val="box"/>
        <c:axId val="421689584"/>
        <c:axId val="16168512"/>
        <c:axId val="0"/>
      </c:bar3DChart>
      <c:catAx>
        <c:axId val="421689584"/>
        <c:scaling>
          <c:orientation val="minMax"/>
        </c:scaling>
        <c:delete val="1"/>
        <c:axPos val="b"/>
        <c:numFmt formatCode="General" sourceLinked="0"/>
        <c:majorTickMark val="none"/>
        <c:minorTickMark val="none"/>
        <c:tickLblPos val="nextTo"/>
        <c:crossAx val="16168512"/>
        <c:crosses val="autoZero"/>
        <c:auto val="1"/>
        <c:lblAlgn val="ctr"/>
        <c:lblOffset val="100"/>
        <c:noMultiLvlLbl val="0"/>
      </c:catAx>
      <c:valAx>
        <c:axId val="16168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421689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nl-NL"/>
              <a:t>Nabestaandenpensioen (NP)</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nl-NL"/>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Pt>
            <c:idx val="0"/>
            <c:invertIfNegative val="0"/>
            <c:bubble3D val="0"/>
            <c:spPr>
              <a:solidFill>
                <a:schemeClr val="tx2">
                  <a:lumMod val="60000"/>
                  <a:lumOff val="4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3BE-4D2E-B73F-B017A6752181}"/>
              </c:ext>
            </c:extLst>
          </c:dPt>
          <c:dPt>
            <c:idx val="1"/>
            <c:invertIfNegative val="0"/>
            <c:bubble3D val="0"/>
            <c:spPr>
              <a:solidFill>
                <a:schemeClr val="tx2">
                  <a:lumMod val="75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2-53BE-4D2E-B73F-B017A6752181}"/>
              </c:ext>
            </c:extLst>
          </c:dPt>
          <c:dPt>
            <c:idx val="2"/>
            <c:invertIfNegative val="0"/>
            <c:bubble3D val="0"/>
            <c:spPr>
              <a:solidFill>
                <a:srgbClr val="ED8F05"/>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3BE-4D2E-B73F-B017A6752181}"/>
              </c:ext>
            </c:extLst>
          </c:dPt>
          <c:dLbls>
            <c:dLbl>
              <c:idx val="0"/>
              <c:layout>
                <c:manualLayout>
                  <c:x val="0.12222222222222222"/>
                  <c:y val="-2.7777777777777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BE-4D2E-B73F-B017A6752181}"/>
                </c:ext>
              </c:extLst>
            </c:dLbl>
            <c:dLbl>
              <c:idx val="1"/>
              <c:layout>
                <c:manualLayout>
                  <c:x val="0.1111111111111111"/>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BE-4D2E-B73F-B017A6752181}"/>
                </c:ext>
              </c:extLst>
            </c:dLbl>
            <c:dLbl>
              <c:idx val="2"/>
              <c:layout>
                <c:manualLayout>
                  <c:x val="0.13055555555555545"/>
                  <c:y val="-2.7777777777777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BE-4D2E-B73F-B017A67521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('Je Persoonlijke Pensioenplan'!$B$127,'Je Persoonlijke Pensioenplan'!$D$127,'Je Persoonlijke Pensioenplan'!$F$127)</c:f>
              <c:strCache>
                <c:ptCount val="3"/>
                <c:pt idx="0">
                  <c:v>Jouw loon</c:v>
                </c:pt>
                <c:pt idx="1">
                  <c:v>NP nu</c:v>
                </c:pt>
                <c:pt idx="2">
                  <c:v>Jouw NP doel</c:v>
                </c:pt>
              </c:strCache>
            </c:strRef>
          </c:cat>
          <c:val>
            <c:numRef>
              <c:f>('Je Persoonlijke Pensioenplan'!$B$128,'Je Persoonlijke Pensioenplan'!$D$128,'Je Persoonlijke Pensioenplan'!$F$128)</c:f>
              <c:numCache>
                <c:formatCode>_ [$€-2]\ * #,##0.00_ ;_ [$€-2]\ * \-#,##0.00_ ;_ [$€-2]\ * "-"??_ ;_ @_ </c:formatCode>
                <c:ptCount val="3"/>
                <c:pt idx="0" formatCode="_ [$€-413]\ * #,##0.00_ ;_ [$€-413]\ * \-#,##0.00_ ;_ [$€-413]\ * &quot;-&quot;??_ ;_ @_ ">
                  <c:v>2550</c:v>
                </c:pt>
                <c:pt idx="1">
                  <c:v>420</c:v>
                </c:pt>
                <c:pt idx="2" formatCode="_ [$€-413]\ * #,##0.00_ ;_ [$€-413]\ * \-#,##0.00_ ;_ [$€-413]\ * &quot;-&quot;??_ ;_ @_ ">
                  <c:v>1275</c:v>
                </c:pt>
              </c:numCache>
            </c:numRef>
          </c:val>
          <c:extLst>
            <c:ext xmlns:c16="http://schemas.microsoft.com/office/drawing/2014/chart" uri="{C3380CC4-5D6E-409C-BE32-E72D297353CC}">
              <c16:uniqueId val="{00000000-53BE-4D2E-B73F-B017A6752181}"/>
            </c:ext>
          </c:extLst>
        </c:ser>
        <c:dLbls>
          <c:showLegendKey val="0"/>
          <c:showVal val="0"/>
          <c:showCatName val="0"/>
          <c:showSerName val="0"/>
          <c:showPercent val="0"/>
          <c:showBubbleSize val="0"/>
        </c:dLbls>
        <c:gapWidth val="150"/>
        <c:shape val="box"/>
        <c:axId val="423853984"/>
        <c:axId val="418620288"/>
        <c:axId val="0"/>
      </c:bar3DChart>
      <c:catAx>
        <c:axId val="4238539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lt1">
                    <a:lumMod val="85000"/>
                  </a:schemeClr>
                </a:solidFill>
                <a:latin typeface="+mn-lt"/>
                <a:ea typeface="+mn-ea"/>
                <a:cs typeface="+mn-cs"/>
              </a:defRPr>
            </a:pPr>
            <a:endParaRPr lang="nl-NL"/>
          </a:p>
        </c:txPr>
        <c:crossAx val="418620288"/>
        <c:crosses val="autoZero"/>
        <c:auto val="1"/>
        <c:lblAlgn val="ctr"/>
        <c:lblOffset val="100"/>
        <c:noMultiLvlLbl val="0"/>
      </c:catAx>
      <c:valAx>
        <c:axId val="418620288"/>
        <c:scaling>
          <c:orientation val="minMax"/>
        </c:scaling>
        <c:delete val="0"/>
        <c:axPos val="l"/>
        <c:numFmt formatCode="_ [$€-413]\ * #,##0.00_ ;_ [$€-413]\ * \-#,##0.00_ ;_ [$€-413]\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4238539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s://www.google.com/maps/d/u/0/viewer?mid=1f8upyPDgMzGWMLiDP_broXIYbN-6a7k&amp;ll=52.13660447016509%2C4.88589019769039&amp;z=8" TargetMode="External"/><Relationship Id="rId13" Type="http://schemas.openxmlformats.org/officeDocument/2006/relationships/image" Target="../media/image7.png"/><Relationship Id="rId3" Type="http://schemas.openxmlformats.org/officeDocument/2006/relationships/chart" Target="../charts/chart1.xml"/><Relationship Id="rId7" Type="http://schemas.openxmlformats.org/officeDocument/2006/relationships/image" Target="../media/image4.png"/><Relationship Id="rId12" Type="http://schemas.openxmlformats.org/officeDocument/2006/relationships/hyperlink" Target="http://www.hollandgold.nl"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www.pensioenbeleggen.nl"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png"/><Relationship Id="rId10" Type="http://schemas.openxmlformats.org/officeDocument/2006/relationships/hyperlink" Target="https://arvera.nl/overlijdensrisicoverzekering/vergelijken/invoer" TargetMode="External"/><Relationship Id="rId4" Type="http://schemas.openxmlformats.org/officeDocument/2006/relationships/chart" Target="../charts/chart2.xml"/><Relationship Id="rId9" Type="http://schemas.openxmlformats.org/officeDocument/2006/relationships/image" Target="../media/image5.png"/><Relationship Id="rId14" Type="http://schemas.openxmlformats.org/officeDocument/2006/relationships/hyperlink" Target="https://www.pensioenkoers.n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https://www.youtube.com/watch?v=Cv-URQqqln4" TargetMode="External"/><Relationship Id="rId1" Type="http://schemas.openxmlformats.org/officeDocument/2006/relationships/image" Target="../media/image3.png"/><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https://www.youtube.com/watch?v=kMg5a5kGlcA"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hyperlink" Target="https://www.berekenhet.nl/pensioen/bruto-netto-aow-pensioen.html" TargetMode="External"/></Relationships>
</file>

<file path=xl/drawings/drawing1.xml><?xml version="1.0" encoding="utf-8"?>
<xdr:wsDr xmlns:xdr="http://schemas.openxmlformats.org/drawingml/2006/spreadsheetDrawing" xmlns:a="http://schemas.openxmlformats.org/drawingml/2006/main">
  <xdr:twoCellAnchor>
    <xdr:from>
      <xdr:col>7</xdr:col>
      <xdr:colOff>449580</xdr:colOff>
      <xdr:row>105</xdr:row>
      <xdr:rowOff>53340</xdr:rowOff>
    </xdr:from>
    <xdr:to>
      <xdr:col>9</xdr:col>
      <xdr:colOff>198120</xdr:colOff>
      <xdr:row>121</xdr:row>
      <xdr:rowOff>22860</xdr:rowOff>
    </xdr:to>
    <xdr:sp macro="" textlink="">
      <xdr:nvSpPr>
        <xdr:cNvPr id="38" name="Rechthoek 37">
          <a:extLst>
            <a:ext uri="{FF2B5EF4-FFF2-40B4-BE49-F238E27FC236}">
              <a16:creationId xmlns:a16="http://schemas.microsoft.com/office/drawing/2014/main" id="{2D151037-1821-4ED8-97B1-BCBD7537245A}"/>
            </a:ext>
          </a:extLst>
        </xdr:cNvPr>
        <xdr:cNvSpPr/>
      </xdr:nvSpPr>
      <xdr:spPr>
        <a:xfrm>
          <a:off x="4655820" y="19903440"/>
          <a:ext cx="1310640" cy="2895600"/>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7</xdr:col>
      <xdr:colOff>510539</xdr:colOff>
      <xdr:row>105</xdr:row>
      <xdr:rowOff>112018</xdr:rowOff>
    </xdr:from>
    <xdr:to>
      <xdr:col>9</xdr:col>
      <xdr:colOff>148186</xdr:colOff>
      <xdr:row>108</xdr:row>
      <xdr:rowOff>30481</xdr:rowOff>
    </xdr:to>
    <xdr:pic>
      <xdr:nvPicPr>
        <xdr:cNvPr id="47" name="Afbeelding 46">
          <a:extLst>
            <a:ext uri="{FF2B5EF4-FFF2-40B4-BE49-F238E27FC236}">
              <a16:creationId xmlns:a16="http://schemas.microsoft.com/office/drawing/2014/main" id="{1E640D50-46E8-48DC-A0D4-BA434DA759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7719" y="20129758"/>
          <a:ext cx="1199747" cy="467102"/>
        </a:xfrm>
        <a:prstGeom prst="rect">
          <a:avLst/>
        </a:prstGeom>
      </xdr:spPr>
    </xdr:pic>
    <xdr:clientData/>
  </xdr:twoCellAnchor>
  <xdr:twoCellAnchor>
    <xdr:from>
      <xdr:col>7</xdr:col>
      <xdr:colOff>220980</xdr:colOff>
      <xdr:row>126</xdr:row>
      <xdr:rowOff>15240</xdr:rowOff>
    </xdr:from>
    <xdr:to>
      <xdr:col>9</xdr:col>
      <xdr:colOff>228600</xdr:colOff>
      <xdr:row>141</xdr:row>
      <xdr:rowOff>91440</xdr:rowOff>
    </xdr:to>
    <xdr:sp macro="" textlink="">
      <xdr:nvSpPr>
        <xdr:cNvPr id="53" name="Rechthoek 52">
          <a:extLst>
            <a:ext uri="{FF2B5EF4-FFF2-40B4-BE49-F238E27FC236}">
              <a16:creationId xmlns:a16="http://schemas.microsoft.com/office/drawing/2014/main" id="{04402F6F-31BC-48B9-81E2-258888964CE0}"/>
            </a:ext>
          </a:extLst>
        </xdr:cNvPr>
        <xdr:cNvSpPr/>
      </xdr:nvSpPr>
      <xdr:spPr>
        <a:xfrm>
          <a:off x="4427220" y="24330660"/>
          <a:ext cx="1569720" cy="2689860"/>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7</xdr:col>
      <xdr:colOff>411480</xdr:colOff>
      <xdr:row>126</xdr:row>
      <xdr:rowOff>33996</xdr:rowOff>
    </xdr:from>
    <xdr:to>
      <xdr:col>9</xdr:col>
      <xdr:colOff>198120</xdr:colOff>
      <xdr:row>129</xdr:row>
      <xdr:rowOff>10465</xdr:rowOff>
    </xdr:to>
    <xdr:pic>
      <xdr:nvPicPr>
        <xdr:cNvPr id="54" name="Afbeelding 53">
          <a:extLst>
            <a:ext uri="{FF2B5EF4-FFF2-40B4-BE49-F238E27FC236}">
              <a16:creationId xmlns:a16="http://schemas.microsoft.com/office/drawing/2014/main" id="{B731647C-7A97-4202-87E5-1B787036CF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17720" y="24052236"/>
          <a:ext cx="1348740" cy="525110"/>
        </a:xfrm>
        <a:prstGeom prst="rect">
          <a:avLst/>
        </a:prstGeom>
      </xdr:spPr>
    </xdr:pic>
    <xdr:clientData/>
  </xdr:twoCellAnchor>
  <xdr:twoCellAnchor>
    <xdr:from>
      <xdr:col>7</xdr:col>
      <xdr:colOff>411480</xdr:colOff>
      <xdr:row>129</xdr:row>
      <xdr:rowOff>106680</xdr:rowOff>
    </xdr:from>
    <xdr:to>
      <xdr:col>9</xdr:col>
      <xdr:colOff>190500</xdr:colOff>
      <xdr:row>141</xdr:row>
      <xdr:rowOff>15240</xdr:rowOff>
    </xdr:to>
    <xdr:sp macro="" textlink="">
      <xdr:nvSpPr>
        <xdr:cNvPr id="55" name="Tekstvak 54">
          <a:extLst>
            <a:ext uri="{FF2B5EF4-FFF2-40B4-BE49-F238E27FC236}">
              <a16:creationId xmlns:a16="http://schemas.microsoft.com/office/drawing/2014/main" id="{45486A6C-55C1-4784-AD1A-8F08FD2CB4F2}"/>
            </a:ext>
          </a:extLst>
        </xdr:cNvPr>
        <xdr:cNvSpPr txBox="1"/>
      </xdr:nvSpPr>
      <xdr:spPr>
        <a:xfrm>
          <a:off x="4617720" y="24673560"/>
          <a:ext cx="1341120"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u="sng">
              <a:solidFill>
                <a:schemeClr val="accent1">
                  <a:lumMod val="50000"/>
                </a:schemeClr>
              </a:solidFill>
            </a:rPr>
            <a:t>NP</a:t>
          </a:r>
          <a:r>
            <a:rPr lang="nl-NL" sz="1000" u="sng" baseline="0">
              <a:solidFill>
                <a:schemeClr val="accent1">
                  <a:lumMod val="50000"/>
                </a:schemeClr>
              </a:solidFill>
            </a:rPr>
            <a:t> nu </a:t>
          </a:r>
          <a:r>
            <a:rPr lang="nl-NL" sz="1000" baseline="0">
              <a:solidFill>
                <a:schemeClr val="accent1">
                  <a:lumMod val="50000"/>
                </a:schemeClr>
              </a:solidFill>
            </a:rPr>
            <a:t>is wat je partner krijgt van jouw pensioenfonds tot zijn/haar pensioen als jij overlijdt.</a:t>
          </a:r>
        </a:p>
        <a:p>
          <a:endParaRPr lang="nl-NL" sz="1000" baseline="0">
            <a:solidFill>
              <a:schemeClr val="accent1">
                <a:lumMod val="50000"/>
              </a:schemeClr>
            </a:solidFill>
          </a:endParaRPr>
        </a:p>
        <a:p>
          <a:r>
            <a:rPr lang="nl-NL" sz="1000" baseline="0">
              <a:solidFill>
                <a:schemeClr val="accent1">
                  <a:lumMod val="50000"/>
                </a:schemeClr>
              </a:solidFill>
            </a:rPr>
            <a:t>Het gat kun je dichten met een overlijdens-risicoverzekering. </a:t>
          </a:r>
        </a:p>
        <a:p>
          <a:endParaRPr lang="nl-NL" sz="1000" baseline="0">
            <a:solidFill>
              <a:schemeClr val="accent1">
                <a:lumMod val="50000"/>
              </a:schemeClr>
            </a:solidFill>
          </a:endParaRPr>
        </a:p>
        <a:p>
          <a:r>
            <a:rPr lang="nl-NL" sz="1000" baseline="0">
              <a:solidFill>
                <a:schemeClr val="accent1">
                  <a:lumMod val="50000"/>
                </a:schemeClr>
              </a:solidFill>
            </a:rPr>
            <a:t>Hieronder staat het te verzekeren bedrag.</a:t>
          </a:r>
          <a:endParaRPr lang="nl-NL" sz="1000">
            <a:solidFill>
              <a:schemeClr val="accent1">
                <a:lumMod val="50000"/>
              </a:schemeClr>
            </a:solidFill>
          </a:endParaRPr>
        </a:p>
      </xdr:txBody>
    </xdr:sp>
    <xdr:clientData/>
  </xdr:twoCellAnchor>
  <xdr:twoCellAnchor>
    <xdr:from>
      <xdr:col>0</xdr:col>
      <xdr:colOff>38100</xdr:colOff>
      <xdr:row>105</xdr:row>
      <xdr:rowOff>53340</xdr:rowOff>
    </xdr:from>
    <xdr:to>
      <xdr:col>7</xdr:col>
      <xdr:colOff>464820</xdr:colOff>
      <xdr:row>121</xdr:row>
      <xdr:rowOff>26670</xdr:rowOff>
    </xdr:to>
    <xdr:graphicFrame macro="">
      <xdr:nvGraphicFramePr>
        <xdr:cNvPr id="56" name="Grafiek 55">
          <a:extLst>
            <a:ext uri="{FF2B5EF4-FFF2-40B4-BE49-F238E27FC236}">
              <a16:creationId xmlns:a16="http://schemas.microsoft.com/office/drawing/2014/main" id="{105D4C77-63A8-514D-0C4D-16DFC6E6A9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563880</xdr:colOff>
      <xdr:row>120</xdr:row>
      <xdr:rowOff>15240</xdr:rowOff>
    </xdr:from>
    <xdr:to>
      <xdr:col>3</xdr:col>
      <xdr:colOff>335280</xdr:colOff>
      <xdr:row>121</xdr:row>
      <xdr:rowOff>91440</xdr:rowOff>
    </xdr:to>
    <xdr:sp macro="" textlink="">
      <xdr:nvSpPr>
        <xdr:cNvPr id="40" name="Rechthoek: afgeronde hoeken 39">
          <a:extLst>
            <a:ext uri="{FF2B5EF4-FFF2-40B4-BE49-F238E27FC236}">
              <a16:creationId xmlns:a16="http://schemas.microsoft.com/office/drawing/2014/main" id="{A2D226AD-633F-4B66-BC92-C99F80F66ED8}"/>
            </a:ext>
          </a:extLst>
        </xdr:cNvPr>
        <xdr:cNvSpPr/>
      </xdr:nvSpPr>
      <xdr:spPr>
        <a:xfrm>
          <a:off x="723900" y="22776180"/>
          <a:ext cx="990600" cy="259080"/>
        </a:xfrm>
        <a:prstGeom prst="roundRect">
          <a:avLst/>
        </a:prstGeom>
        <a:solidFill>
          <a:schemeClr val="tx1">
            <a:lumMod val="75000"/>
            <a:lumOff val="25000"/>
            <a:alpha val="6980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000" b="1"/>
            <a:t>netto loon nu</a:t>
          </a:r>
        </a:p>
      </xdr:txBody>
    </xdr:sp>
    <xdr:clientData/>
  </xdr:twoCellAnchor>
  <xdr:twoCellAnchor>
    <xdr:from>
      <xdr:col>3</xdr:col>
      <xdr:colOff>449580</xdr:colOff>
      <xdr:row>120</xdr:row>
      <xdr:rowOff>15240</xdr:rowOff>
    </xdr:from>
    <xdr:to>
      <xdr:col>5</xdr:col>
      <xdr:colOff>190500</xdr:colOff>
      <xdr:row>121</xdr:row>
      <xdr:rowOff>91440</xdr:rowOff>
    </xdr:to>
    <xdr:sp macro="" textlink="">
      <xdr:nvSpPr>
        <xdr:cNvPr id="41" name="Rechthoek: afgeronde hoeken 40">
          <a:extLst>
            <a:ext uri="{FF2B5EF4-FFF2-40B4-BE49-F238E27FC236}">
              <a16:creationId xmlns:a16="http://schemas.microsoft.com/office/drawing/2014/main" id="{75BFD04B-C8D4-406F-BE3E-C6468A9EAE1F}"/>
            </a:ext>
          </a:extLst>
        </xdr:cNvPr>
        <xdr:cNvSpPr/>
      </xdr:nvSpPr>
      <xdr:spPr>
        <a:xfrm>
          <a:off x="1828800" y="22776180"/>
          <a:ext cx="1059180" cy="259080"/>
        </a:xfrm>
        <a:prstGeom prst="roundRect">
          <a:avLst/>
        </a:prstGeom>
        <a:solidFill>
          <a:schemeClr val="tx1">
            <a:lumMod val="75000"/>
            <a:lumOff val="25000"/>
            <a:alpha val="6980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000" b="1"/>
            <a:t>pensioendoel</a:t>
          </a:r>
        </a:p>
      </xdr:txBody>
    </xdr:sp>
    <xdr:clientData/>
  </xdr:twoCellAnchor>
  <xdr:twoCellAnchor>
    <xdr:from>
      <xdr:col>5</xdr:col>
      <xdr:colOff>243840</xdr:colOff>
      <xdr:row>120</xdr:row>
      <xdr:rowOff>22860</xdr:rowOff>
    </xdr:from>
    <xdr:to>
      <xdr:col>7</xdr:col>
      <xdr:colOff>205740</xdr:colOff>
      <xdr:row>121</xdr:row>
      <xdr:rowOff>99060</xdr:rowOff>
    </xdr:to>
    <xdr:sp macro="" textlink="">
      <xdr:nvSpPr>
        <xdr:cNvPr id="42" name="Rechthoek: afgeronde hoeken 41">
          <a:extLst>
            <a:ext uri="{FF2B5EF4-FFF2-40B4-BE49-F238E27FC236}">
              <a16:creationId xmlns:a16="http://schemas.microsoft.com/office/drawing/2014/main" id="{0B631912-66AF-4D3A-8B22-3203C99A8D60}"/>
            </a:ext>
          </a:extLst>
        </xdr:cNvPr>
        <xdr:cNvSpPr/>
      </xdr:nvSpPr>
      <xdr:spPr>
        <a:xfrm>
          <a:off x="2941320" y="22783800"/>
          <a:ext cx="1371600" cy="259080"/>
        </a:xfrm>
        <a:prstGeom prst="roundRect">
          <a:avLst/>
        </a:prstGeom>
        <a:solidFill>
          <a:schemeClr val="tx1">
            <a:lumMod val="75000"/>
            <a:lumOff val="25000"/>
            <a:alpha val="6980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000" b="1"/>
            <a:t>opbouw pensioen</a:t>
          </a:r>
        </a:p>
      </xdr:txBody>
    </xdr:sp>
    <xdr:clientData/>
  </xdr:twoCellAnchor>
  <xdr:twoCellAnchor>
    <xdr:from>
      <xdr:col>7</xdr:col>
      <xdr:colOff>525780</xdr:colOff>
      <xdr:row>110</xdr:row>
      <xdr:rowOff>68580</xdr:rowOff>
    </xdr:from>
    <xdr:to>
      <xdr:col>9</xdr:col>
      <xdr:colOff>144780</xdr:colOff>
      <xdr:row>111</xdr:row>
      <xdr:rowOff>152400</xdr:rowOff>
    </xdr:to>
    <xdr:sp macro="" textlink="">
      <xdr:nvSpPr>
        <xdr:cNvPr id="43" name="Rechthoek: afgeronde hoeken 42">
          <a:extLst>
            <a:ext uri="{FF2B5EF4-FFF2-40B4-BE49-F238E27FC236}">
              <a16:creationId xmlns:a16="http://schemas.microsoft.com/office/drawing/2014/main" id="{1A9B056F-22E1-47F7-9B7F-ECEB679DC8DA}"/>
            </a:ext>
          </a:extLst>
        </xdr:cNvPr>
        <xdr:cNvSpPr/>
      </xdr:nvSpPr>
      <xdr:spPr>
        <a:xfrm>
          <a:off x="4732020" y="20833080"/>
          <a:ext cx="1181100" cy="266700"/>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b="1">
              <a:solidFill>
                <a:schemeClr val="tx1"/>
              </a:solidFill>
            </a:rPr>
            <a:t>Pensioengat</a:t>
          </a:r>
        </a:p>
      </xdr:txBody>
    </xdr:sp>
    <xdr:clientData/>
  </xdr:twoCellAnchor>
  <xdr:twoCellAnchor>
    <xdr:from>
      <xdr:col>7</xdr:col>
      <xdr:colOff>510540</xdr:colOff>
      <xdr:row>112</xdr:row>
      <xdr:rowOff>53340</xdr:rowOff>
    </xdr:from>
    <xdr:to>
      <xdr:col>9</xdr:col>
      <xdr:colOff>152400</xdr:colOff>
      <xdr:row>113</xdr:row>
      <xdr:rowOff>137160</xdr:rowOff>
    </xdr:to>
    <xdr:sp macro="" textlink="">
      <xdr:nvSpPr>
        <xdr:cNvPr id="44" name="Rechthoek: afgeronde hoeken 43">
          <a:extLst>
            <a:ext uri="{FF2B5EF4-FFF2-40B4-BE49-F238E27FC236}">
              <a16:creationId xmlns:a16="http://schemas.microsoft.com/office/drawing/2014/main" id="{D8C9D4E8-4210-4F4B-A6B0-D1E51D0E6895}"/>
            </a:ext>
          </a:extLst>
        </xdr:cNvPr>
        <xdr:cNvSpPr/>
      </xdr:nvSpPr>
      <xdr:spPr>
        <a:xfrm>
          <a:off x="4617720" y="21351240"/>
          <a:ext cx="1203960" cy="2667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b="1">
              <a:solidFill>
                <a:schemeClr val="tx1"/>
              </a:solidFill>
            </a:rPr>
            <a:t>Lijfrente</a:t>
          </a:r>
        </a:p>
      </xdr:txBody>
    </xdr:sp>
    <xdr:clientData/>
  </xdr:twoCellAnchor>
  <xdr:twoCellAnchor>
    <xdr:from>
      <xdr:col>7</xdr:col>
      <xdr:colOff>525780</xdr:colOff>
      <xdr:row>114</xdr:row>
      <xdr:rowOff>53340</xdr:rowOff>
    </xdr:from>
    <xdr:to>
      <xdr:col>9</xdr:col>
      <xdr:colOff>152400</xdr:colOff>
      <xdr:row>115</xdr:row>
      <xdr:rowOff>137160</xdr:rowOff>
    </xdr:to>
    <xdr:sp macro="" textlink="">
      <xdr:nvSpPr>
        <xdr:cNvPr id="45" name="Rechthoek: afgeronde hoeken 44">
          <a:extLst>
            <a:ext uri="{FF2B5EF4-FFF2-40B4-BE49-F238E27FC236}">
              <a16:creationId xmlns:a16="http://schemas.microsoft.com/office/drawing/2014/main" id="{E048C5DB-55EB-4F54-96A9-5D05DB0983B9}"/>
            </a:ext>
          </a:extLst>
        </xdr:cNvPr>
        <xdr:cNvSpPr/>
      </xdr:nvSpPr>
      <xdr:spPr>
        <a:xfrm>
          <a:off x="4632960" y="21717000"/>
          <a:ext cx="1188720" cy="266700"/>
        </a:xfrm>
        <a:prstGeom prst="roundRect">
          <a:avLst/>
        </a:prstGeom>
        <a:solidFill>
          <a:srgbClr val="ED8F0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900" b="1">
              <a:solidFill>
                <a:schemeClr val="tx1"/>
              </a:solidFill>
            </a:rPr>
            <a:t>Pensioen werkgever</a:t>
          </a:r>
        </a:p>
      </xdr:txBody>
    </xdr:sp>
    <xdr:clientData/>
  </xdr:twoCellAnchor>
  <xdr:twoCellAnchor>
    <xdr:from>
      <xdr:col>7</xdr:col>
      <xdr:colOff>518160</xdr:colOff>
      <xdr:row>116</xdr:row>
      <xdr:rowOff>38100</xdr:rowOff>
    </xdr:from>
    <xdr:to>
      <xdr:col>9</xdr:col>
      <xdr:colOff>144780</xdr:colOff>
      <xdr:row>117</xdr:row>
      <xdr:rowOff>106680</xdr:rowOff>
    </xdr:to>
    <xdr:sp macro="" textlink="">
      <xdr:nvSpPr>
        <xdr:cNvPr id="46" name="Rechthoek: afgeronde hoeken 45">
          <a:extLst>
            <a:ext uri="{FF2B5EF4-FFF2-40B4-BE49-F238E27FC236}">
              <a16:creationId xmlns:a16="http://schemas.microsoft.com/office/drawing/2014/main" id="{410B8F85-FDAF-4B6D-AAC1-954423CB625C}"/>
            </a:ext>
          </a:extLst>
        </xdr:cNvPr>
        <xdr:cNvSpPr/>
      </xdr:nvSpPr>
      <xdr:spPr>
        <a:xfrm>
          <a:off x="4625340" y="22067520"/>
          <a:ext cx="1188720" cy="251460"/>
        </a:xfrm>
        <a:prstGeom prst="round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b="1">
              <a:solidFill>
                <a:schemeClr val="bg1"/>
              </a:solidFill>
            </a:rPr>
            <a:t>AOW</a:t>
          </a:r>
        </a:p>
      </xdr:txBody>
    </xdr:sp>
    <xdr:clientData/>
  </xdr:twoCellAnchor>
  <xdr:twoCellAnchor>
    <xdr:from>
      <xdr:col>0</xdr:col>
      <xdr:colOff>53340</xdr:colOff>
      <xdr:row>126</xdr:row>
      <xdr:rowOff>15240</xdr:rowOff>
    </xdr:from>
    <xdr:to>
      <xdr:col>7</xdr:col>
      <xdr:colOff>365760</xdr:colOff>
      <xdr:row>141</xdr:row>
      <xdr:rowOff>95250</xdr:rowOff>
    </xdr:to>
    <xdr:graphicFrame macro="">
      <xdr:nvGraphicFramePr>
        <xdr:cNvPr id="57" name="Grafiek 56">
          <a:extLst>
            <a:ext uri="{FF2B5EF4-FFF2-40B4-BE49-F238E27FC236}">
              <a16:creationId xmlns:a16="http://schemas.microsoft.com/office/drawing/2014/main" id="{2695FBEE-1A15-F2C8-E6FD-ADB4C042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99060</xdr:colOff>
      <xdr:row>0</xdr:row>
      <xdr:rowOff>144780</xdr:rowOff>
    </xdr:from>
    <xdr:to>
      <xdr:col>4</xdr:col>
      <xdr:colOff>515268</xdr:colOff>
      <xdr:row>5</xdr:row>
      <xdr:rowOff>160020</xdr:rowOff>
    </xdr:to>
    <xdr:pic>
      <xdr:nvPicPr>
        <xdr:cNvPr id="4" name="Afbeelding 3">
          <a:extLst>
            <a:ext uri="{FF2B5EF4-FFF2-40B4-BE49-F238E27FC236}">
              <a16:creationId xmlns:a16="http://schemas.microsoft.com/office/drawing/2014/main" id="{0318DCA4-1B44-E60F-1E4D-2DDC70EE2BC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9060" y="144780"/>
          <a:ext cx="2603148" cy="1013460"/>
        </a:xfrm>
        <a:prstGeom prst="rect">
          <a:avLst/>
        </a:prstGeom>
      </xdr:spPr>
    </xdr:pic>
    <xdr:clientData/>
  </xdr:twoCellAnchor>
  <xdr:oneCellAnchor>
    <xdr:from>
      <xdr:col>0</xdr:col>
      <xdr:colOff>83820</xdr:colOff>
      <xdr:row>70</xdr:row>
      <xdr:rowOff>144780</xdr:rowOff>
    </xdr:from>
    <xdr:ext cx="2603148" cy="1013460"/>
    <xdr:pic>
      <xdr:nvPicPr>
        <xdr:cNvPr id="11" name="Afbeelding 10">
          <a:extLst>
            <a:ext uri="{FF2B5EF4-FFF2-40B4-BE49-F238E27FC236}">
              <a16:creationId xmlns:a16="http://schemas.microsoft.com/office/drawing/2014/main" id="{4B902135-F8F6-4159-A0A4-AE2ADD238D0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3820" y="10020300"/>
          <a:ext cx="2603148" cy="1013460"/>
        </a:xfrm>
        <a:prstGeom prst="rect">
          <a:avLst/>
        </a:prstGeom>
      </xdr:spPr>
    </xdr:pic>
    <xdr:clientData/>
  </xdr:oneCellAnchor>
  <xdr:twoCellAnchor editAs="oneCell">
    <xdr:from>
      <xdr:col>7</xdr:col>
      <xdr:colOff>342900</xdr:colOff>
      <xdr:row>95</xdr:row>
      <xdr:rowOff>129540</xdr:rowOff>
    </xdr:from>
    <xdr:to>
      <xdr:col>9</xdr:col>
      <xdr:colOff>177578</xdr:colOff>
      <xdr:row>97</xdr:row>
      <xdr:rowOff>22860</xdr:rowOff>
    </xdr:to>
    <xdr:pic>
      <xdr:nvPicPr>
        <xdr:cNvPr id="8" name="Afbeelding 7">
          <a:hlinkClick xmlns:r="http://schemas.openxmlformats.org/officeDocument/2006/relationships" r:id="rId6"/>
          <a:extLst>
            <a:ext uri="{FF2B5EF4-FFF2-40B4-BE49-F238E27FC236}">
              <a16:creationId xmlns:a16="http://schemas.microsoft.com/office/drawing/2014/main" id="{278945D6-FB3B-214F-5183-678D50D58D09}"/>
            </a:ext>
          </a:extLst>
        </xdr:cNvPr>
        <xdr:cNvPicPr>
          <a:picLocks noChangeAspect="1"/>
        </xdr:cNvPicPr>
      </xdr:nvPicPr>
      <xdr:blipFill>
        <a:blip xmlns:r="http://schemas.openxmlformats.org/officeDocument/2006/relationships" r:embed="rId7"/>
        <a:stretch>
          <a:fillRect/>
        </a:stretch>
      </xdr:blipFill>
      <xdr:spPr>
        <a:xfrm>
          <a:off x="4549140" y="18120360"/>
          <a:ext cx="1396778" cy="259080"/>
        </a:xfrm>
        <a:prstGeom prst="rect">
          <a:avLst/>
        </a:prstGeom>
      </xdr:spPr>
    </xdr:pic>
    <xdr:clientData/>
  </xdr:twoCellAnchor>
  <xdr:twoCellAnchor editAs="oneCell">
    <xdr:from>
      <xdr:col>1</xdr:col>
      <xdr:colOff>333575</xdr:colOff>
      <xdr:row>93</xdr:row>
      <xdr:rowOff>131019</xdr:rowOff>
    </xdr:from>
    <xdr:to>
      <xdr:col>2</xdr:col>
      <xdr:colOff>141166</xdr:colOff>
      <xdr:row>96</xdr:row>
      <xdr:rowOff>108045</xdr:rowOff>
    </xdr:to>
    <xdr:pic>
      <xdr:nvPicPr>
        <xdr:cNvPr id="10" name="Afbeelding 9">
          <a:hlinkClick xmlns:r="http://schemas.openxmlformats.org/officeDocument/2006/relationships" r:id="rId8"/>
          <a:extLst>
            <a:ext uri="{FF2B5EF4-FFF2-40B4-BE49-F238E27FC236}">
              <a16:creationId xmlns:a16="http://schemas.microsoft.com/office/drawing/2014/main" id="{C385A519-3520-4F07-C233-3FA3DB40676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92799" y="17395437"/>
          <a:ext cx="518412" cy="522936"/>
        </a:xfrm>
        <a:prstGeom prst="rect">
          <a:avLst/>
        </a:prstGeom>
      </xdr:spPr>
    </xdr:pic>
    <xdr:clientData/>
  </xdr:twoCellAnchor>
  <xdr:twoCellAnchor editAs="oneCell">
    <xdr:from>
      <xdr:col>5</xdr:col>
      <xdr:colOff>411480</xdr:colOff>
      <xdr:row>96</xdr:row>
      <xdr:rowOff>1543</xdr:rowOff>
    </xdr:from>
    <xdr:to>
      <xdr:col>7</xdr:col>
      <xdr:colOff>99060</xdr:colOff>
      <xdr:row>96</xdr:row>
      <xdr:rowOff>146602</xdr:rowOff>
    </xdr:to>
    <xdr:pic>
      <xdr:nvPicPr>
        <xdr:cNvPr id="13" name="Afbeelding 12" descr="Logo Arvera">
          <a:hlinkClick xmlns:r="http://schemas.openxmlformats.org/officeDocument/2006/relationships" r:id="rId10"/>
          <a:extLst>
            <a:ext uri="{FF2B5EF4-FFF2-40B4-BE49-F238E27FC236}">
              <a16:creationId xmlns:a16="http://schemas.microsoft.com/office/drawing/2014/main" id="{B2963F61-8A77-3CA3-E323-979FA6219B2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09271" y="17811871"/>
          <a:ext cx="1097849" cy="145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137161</xdr:colOff>
      <xdr:row>94</xdr:row>
      <xdr:rowOff>66536</xdr:rowOff>
    </xdr:from>
    <xdr:to>
      <xdr:col>5</xdr:col>
      <xdr:colOff>144781</xdr:colOff>
      <xdr:row>96</xdr:row>
      <xdr:rowOff>167883</xdr:rowOff>
    </xdr:to>
    <xdr:pic>
      <xdr:nvPicPr>
        <xdr:cNvPr id="3" name="Afbeelding 2">
          <a:hlinkClick xmlns:r="http://schemas.openxmlformats.org/officeDocument/2006/relationships" r:id="rId12"/>
          <a:extLst>
            <a:ext uri="{FF2B5EF4-FFF2-40B4-BE49-F238E27FC236}">
              <a16:creationId xmlns:a16="http://schemas.microsoft.com/office/drawing/2014/main" id="{F1FD93A2-AB65-3201-A826-3C92D9EBE7E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615668" y="17512924"/>
          <a:ext cx="1326904" cy="465287"/>
        </a:xfrm>
        <a:prstGeom prst="rect">
          <a:avLst/>
        </a:prstGeom>
      </xdr:spPr>
    </xdr:pic>
    <xdr:clientData/>
  </xdr:twoCellAnchor>
  <xdr:twoCellAnchor>
    <xdr:from>
      <xdr:col>0</xdr:col>
      <xdr:colOff>22860</xdr:colOff>
      <xdr:row>97</xdr:row>
      <xdr:rowOff>15240</xdr:rowOff>
    </xdr:from>
    <xdr:to>
      <xdr:col>3</xdr:col>
      <xdr:colOff>22860</xdr:colOff>
      <xdr:row>97</xdr:row>
      <xdr:rowOff>312420</xdr:rowOff>
    </xdr:to>
    <xdr:sp macro="" textlink="">
      <xdr:nvSpPr>
        <xdr:cNvPr id="5" name="Rechthoek: afgeronde hoeken 4">
          <a:extLst>
            <a:ext uri="{FF2B5EF4-FFF2-40B4-BE49-F238E27FC236}">
              <a16:creationId xmlns:a16="http://schemas.microsoft.com/office/drawing/2014/main" id="{2C199A7A-149D-42F8-AC46-951CACD7BC16}"/>
            </a:ext>
          </a:extLst>
        </xdr:cNvPr>
        <xdr:cNvSpPr/>
      </xdr:nvSpPr>
      <xdr:spPr>
        <a:xfrm>
          <a:off x="22860" y="18371820"/>
          <a:ext cx="1478280" cy="29718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b="1">
              <a:solidFill>
                <a:schemeClr val="accent5">
                  <a:lumMod val="20000"/>
                  <a:lumOff val="80000"/>
                </a:schemeClr>
              </a:solidFill>
              <a:latin typeface="Gelion"/>
            </a:rPr>
            <a:t>advieskantoren</a:t>
          </a:r>
        </a:p>
      </xdr:txBody>
    </xdr:sp>
    <xdr:clientData/>
  </xdr:twoCellAnchor>
  <xdr:twoCellAnchor>
    <xdr:from>
      <xdr:col>3</xdr:col>
      <xdr:colOff>38100</xdr:colOff>
      <xdr:row>97</xdr:row>
      <xdr:rowOff>22860</xdr:rowOff>
    </xdr:from>
    <xdr:to>
      <xdr:col>5</xdr:col>
      <xdr:colOff>198120</xdr:colOff>
      <xdr:row>97</xdr:row>
      <xdr:rowOff>320040</xdr:rowOff>
    </xdr:to>
    <xdr:sp macro="" textlink="">
      <xdr:nvSpPr>
        <xdr:cNvPr id="16" name="Rechthoek: afgeronde hoeken 15">
          <a:extLst>
            <a:ext uri="{FF2B5EF4-FFF2-40B4-BE49-F238E27FC236}">
              <a16:creationId xmlns:a16="http://schemas.microsoft.com/office/drawing/2014/main" id="{5510C043-A616-48B2-9900-323C4DE55871}"/>
            </a:ext>
          </a:extLst>
        </xdr:cNvPr>
        <xdr:cNvSpPr/>
      </xdr:nvSpPr>
      <xdr:spPr>
        <a:xfrm>
          <a:off x="1516380" y="18379440"/>
          <a:ext cx="1478280" cy="297180"/>
        </a:xfrm>
        <a:prstGeom prst="round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latin typeface="Gelion"/>
            </a:rPr>
            <a:t>fysiek goud en zilver</a:t>
          </a:r>
        </a:p>
      </xdr:txBody>
    </xdr:sp>
    <xdr:clientData/>
  </xdr:twoCellAnchor>
  <xdr:twoCellAnchor>
    <xdr:from>
      <xdr:col>5</xdr:col>
      <xdr:colOff>220980</xdr:colOff>
      <xdr:row>97</xdr:row>
      <xdr:rowOff>22860</xdr:rowOff>
    </xdr:from>
    <xdr:to>
      <xdr:col>7</xdr:col>
      <xdr:colOff>289560</xdr:colOff>
      <xdr:row>97</xdr:row>
      <xdr:rowOff>320040</xdr:rowOff>
    </xdr:to>
    <xdr:sp macro="" textlink="">
      <xdr:nvSpPr>
        <xdr:cNvPr id="18" name="Rechthoek: afgeronde hoeken 17">
          <a:extLst>
            <a:ext uri="{FF2B5EF4-FFF2-40B4-BE49-F238E27FC236}">
              <a16:creationId xmlns:a16="http://schemas.microsoft.com/office/drawing/2014/main" id="{6D6DC22F-9E2C-4C05-B12E-9AA54E6D4318}"/>
            </a:ext>
          </a:extLst>
        </xdr:cNvPr>
        <xdr:cNvSpPr/>
      </xdr:nvSpPr>
      <xdr:spPr>
        <a:xfrm>
          <a:off x="3017520" y="18013680"/>
          <a:ext cx="1478280" cy="297180"/>
        </a:xfrm>
        <a:prstGeom prst="round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latin typeface="Gelion"/>
            </a:rPr>
            <a:t>overlijdensverzekering</a:t>
          </a:r>
        </a:p>
      </xdr:txBody>
    </xdr:sp>
    <xdr:clientData/>
  </xdr:twoCellAnchor>
  <xdr:twoCellAnchor>
    <xdr:from>
      <xdr:col>7</xdr:col>
      <xdr:colOff>312420</xdr:colOff>
      <xdr:row>97</xdr:row>
      <xdr:rowOff>30480</xdr:rowOff>
    </xdr:from>
    <xdr:to>
      <xdr:col>9</xdr:col>
      <xdr:colOff>228600</xdr:colOff>
      <xdr:row>97</xdr:row>
      <xdr:rowOff>327660</xdr:rowOff>
    </xdr:to>
    <xdr:sp macro="" textlink="">
      <xdr:nvSpPr>
        <xdr:cNvPr id="20" name="Rechthoek: afgeronde hoeken 19">
          <a:extLst>
            <a:ext uri="{FF2B5EF4-FFF2-40B4-BE49-F238E27FC236}">
              <a16:creationId xmlns:a16="http://schemas.microsoft.com/office/drawing/2014/main" id="{D53AD887-4CF5-458F-8CB1-ABDA3411DFD8}"/>
            </a:ext>
          </a:extLst>
        </xdr:cNvPr>
        <xdr:cNvSpPr/>
      </xdr:nvSpPr>
      <xdr:spPr>
        <a:xfrm>
          <a:off x="4518660" y="18387060"/>
          <a:ext cx="1478280" cy="297180"/>
        </a:xfrm>
        <a:prstGeom prst="round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latin typeface="Gelion"/>
            </a:rPr>
            <a:t>fiscaal beleggen</a:t>
          </a:r>
        </a:p>
      </xdr:txBody>
    </xdr:sp>
    <xdr:clientData/>
  </xdr:twoCellAnchor>
  <xdr:twoCellAnchor>
    <xdr:from>
      <xdr:col>3</xdr:col>
      <xdr:colOff>32187</xdr:colOff>
      <xdr:row>98</xdr:row>
      <xdr:rowOff>330284</xdr:rowOff>
    </xdr:from>
    <xdr:to>
      <xdr:col>5</xdr:col>
      <xdr:colOff>192207</xdr:colOff>
      <xdr:row>98</xdr:row>
      <xdr:rowOff>627464</xdr:rowOff>
    </xdr:to>
    <xdr:sp macro="" textlink="">
      <xdr:nvSpPr>
        <xdr:cNvPr id="2" name="Rechthoek: afgeronde hoeken 1">
          <a:extLst>
            <a:ext uri="{FF2B5EF4-FFF2-40B4-BE49-F238E27FC236}">
              <a16:creationId xmlns:a16="http://schemas.microsoft.com/office/drawing/2014/main" id="{46F67ABA-39CE-404E-A3B6-390FF48B4F2A}"/>
            </a:ext>
          </a:extLst>
        </xdr:cNvPr>
        <xdr:cNvSpPr/>
      </xdr:nvSpPr>
      <xdr:spPr>
        <a:xfrm>
          <a:off x="1510694" y="18697896"/>
          <a:ext cx="1479304" cy="297180"/>
        </a:xfrm>
        <a:prstGeom prst="round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latin typeface="Gelion"/>
            </a:rPr>
            <a:t>uitkeren lijfrente</a:t>
          </a:r>
        </a:p>
      </xdr:txBody>
    </xdr:sp>
    <xdr:clientData/>
  </xdr:twoCellAnchor>
  <xdr:twoCellAnchor editAs="oneCell">
    <xdr:from>
      <xdr:col>3</xdr:col>
      <xdr:colOff>57765</xdr:colOff>
      <xdr:row>98</xdr:row>
      <xdr:rowOff>102358</xdr:rowOff>
    </xdr:from>
    <xdr:to>
      <xdr:col>5</xdr:col>
      <xdr:colOff>171043</xdr:colOff>
      <xdr:row>98</xdr:row>
      <xdr:rowOff>324139</xdr:rowOff>
    </xdr:to>
    <xdr:pic>
      <xdr:nvPicPr>
        <xdr:cNvPr id="6" name="Afbeelding 5" descr="Pensioenkoers Logo">
          <a:hlinkClick xmlns:r="http://schemas.openxmlformats.org/officeDocument/2006/relationships" r:id="rId14"/>
          <a:extLst>
            <a:ext uri="{FF2B5EF4-FFF2-40B4-BE49-F238E27FC236}">
              <a16:creationId xmlns:a16="http://schemas.microsoft.com/office/drawing/2014/main" id="{53860211-D156-746D-C441-AF3C88B0B416}"/>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536272" y="18469970"/>
          <a:ext cx="1432562" cy="221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125105</xdr:colOff>
      <xdr:row>98</xdr:row>
      <xdr:rowOff>45492</xdr:rowOff>
    </xdr:from>
    <xdr:to>
      <xdr:col>9</xdr:col>
      <xdr:colOff>147850</xdr:colOff>
      <xdr:row>98</xdr:row>
      <xdr:rowOff>51179</xdr:rowOff>
    </xdr:to>
    <xdr:cxnSp macro="">
      <xdr:nvCxnSpPr>
        <xdr:cNvPr id="9" name="Rechte verbindingslijn 8">
          <a:extLst>
            <a:ext uri="{FF2B5EF4-FFF2-40B4-BE49-F238E27FC236}">
              <a16:creationId xmlns:a16="http://schemas.microsoft.com/office/drawing/2014/main" id="{212DD604-C9CD-F086-2B46-EF9F08DE651E}"/>
            </a:ext>
          </a:extLst>
        </xdr:cNvPr>
        <xdr:cNvCxnSpPr/>
      </xdr:nvCxnSpPr>
      <xdr:spPr>
        <a:xfrm>
          <a:off x="1603612" y="18413104"/>
          <a:ext cx="4316104" cy="5687"/>
        </a:xfrm>
        <a:prstGeom prst="line">
          <a:avLst/>
        </a:prstGeom>
        <a:ln w="19050">
          <a:solidFill>
            <a:schemeClr val="accent5">
              <a:lumMod val="20000"/>
              <a:lumOff val="8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10</xdr:row>
      <xdr:rowOff>15240</xdr:rowOff>
    </xdr:from>
    <xdr:to>
      <xdr:col>6</xdr:col>
      <xdr:colOff>248568</xdr:colOff>
      <xdr:row>11</xdr:row>
      <xdr:rowOff>845820</xdr:rowOff>
    </xdr:to>
    <xdr:pic>
      <xdr:nvPicPr>
        <xdr:cNvPr id="2" name="Afbeelding 1">
          <a:extLst>
            <a:ext uri="{FF2B5EF4-FFF2-40B4-BE49-F238E27FC236}">
              <a16:creationId xmlns:a16="http://schemas.microsoft.com/office/drawing/2014/main" id="{5E786876-9FBD-4818-B81A-529D188C6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0" y="15240"/>
          <a:ext cx="2603148" cy="1013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281940</xdr:colOff>
      <xdr:row>0</xdr:row>
      <xdr:rowOff>15240</xdr:rowOff>
    </xdr:from>
    <xdr:to>
      <xdr:col>6</xdr:col>
      <xdr:colOff>347628</xdr:colOff>
      <xdr:row>0</xdr:row>
      <xdr:rowOff>1028700</xdr:rowOff>
    </xdr:to>
    <xdr:pic>
      <xdr:nvPicPr>
        <xdr:cNvPr id="4" name="Afbeelding 3">
          <a:extLst>
            <a:ext uri="{FF2B5EF4-FFF2-40B4-BE49-F238E27FC236}">
              <a16:creationId xmlns:a16="http://schemas.microsoft.com/office/drawing/2014/main" id="{B1B2EEC5-FF19-4E17-9B74-C1CCD20841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1140" y="15240"/>
          <a:ext cx="2603148" cy="1013460"/>
        </a:xfrm>
        <a:prstGeom prst="rect">
          <a:avLst/>
        </a:prstGeom>
      </xdr:spPr>
    </xdr:pic>
    <xdr:clientData/>
  </xdr:twoCellAnchor>
  <xdr:oneCellAnchor>
    <xdr:from>
      <xdr:col>2</xdr:col>
      <xdr:colOff>236220</xdr:colOff>
      <xdr:row>55</xdr:row>
      <xdr:rowOff>7620</xdr:rowOff>
    </xdr:from>
    <xdr:ext cx="2603148" cy="1013460"/>
    <xdr:pic>
      <xdr:nvPicPr>
        <xdr:cNvPr id="61" name="Afbeelding 60">
          <a:extLst>
            <a:ext uri="{FF2B5EF4-FFF2-40B4-BE49-F238E27FC236}">
              <a16:creationId xmlns:a16="http://schemas.microsoft.com/office/drawing/2014/main" id="{8442D59D-FA71-4218-9A8A-6273B7D82C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 y="10553700"/>
          <a:ext cx="2603148" cy="1013460"/>
        </a:xfrm>
        <a:prstGeom prst="rect">
          <a:avLst/>
        </a:prstGeom>
      </xdr:spPr>
    </xdr:pic>
    <xdr:clientData/>
  </xdr:oneCellAnchor>
  <xdr:oneCellAnchor>
    <xdr:from>
      <xdr:col>0</xdr:col>
      <xdr:colOff>495571</xdr:colOff>
      <xdr:row>93</xdr:row>
      <xdr:rowOff>53341</xdr:rowOff>
    </xdr:from>
    <xdr:ext cx="2095230" cy="2134696"/>
    <xdr:pic>
      <xdr:nvPicPr>
        <xdr:cNvPr id="62" name="Afbeelding 61">
          <a:hlinkClick xmlns:r="http://schemas.openxmlformats.org/officeDocument/2006/relationships" r:id="rId2"/>
          <a:extLst>
            <a:ext uri="{FF2B5EF4-FFF2-40B4-BE49-F238E27FC236}">
              <a16:creationId xmlns:a16="http://schemas.microsoft.com/office/drawing/2014/main" id="{64441B1E-DCEB-4AFE-BBCF-F50F144B5AEC}"/>
            </a:ext>
          </a:extLst>
        </xdr:cNvPr>
        <xdr:cNvPicPr>
          <a:picLocks noChangeAspect="1"/>
        </xdr:cNvPicPr>
      </xdr:nvPicPr>
      <xdr:blipFill>
        <a:blip xmlns:r="http://schemas.openxmlformats.org/officeDocument/2006/relationships" r:embed="rId3"/>
        <a:stretch>
          <a:fillRect/>
        </a:stretch>
      </xdr:blipFill>
      <xdr:spPr>
        <a:xfrm>
          <a:off x="495571" y="18333721"/>
          <a:ext cx="2095230" cy="2134696"/>
        </a:xfrm>
        <a:prstGeom prst="rect">
          <a:avLst/>
        </a:prstGeom>
      </xdr:spPr>
    </xdr:pic>
    <xdr:clientData/>
  </xdr:oneCellAnchor>
  <xdr:oneCellAnchor>
    <xdr:from>
      <xdr:col>4</xdr:col>
      <xdr:colOff>411480</xdr:colOff>
      <xdr:row>93</xdr:row>
      <xdr:rowOff>60960</xdr:rowOff>
    </xdr:from>
    <xdr:ext cx="2079196" cy="2118360"/>
    <xdr:pic>
      <xdr:nvPicPr>
        <xdr:cNvPr id="63" name="Afbeelding 62">
          <a:hlinkClick xmlns:r="http://schemas.openxmlformats.org/officeDocument/2006/relationships" r:id="rId4"/>
          <a:extLst>
            <a:ext uri="{FF2B5EF4-FFF2-40B4-BE49-F238E27FC236}">
              <a16:creationId xmlns:a16="http://schemas.microsoft.com/office/drawing/2014/main" id="{2082FDF5-8C76-4FC5-B1C8-853312BE94A2}"/>
            </a:ext>
          </a:extLst>
        </xdr:cNvPr>
        <xdr:cNvPicPr>
          <a:picLocks noChangeAspect="1"/>
        </xdr:cNvPicPr>
      </xdr:nvPicPr>
      <xdr:blipFill>
        <a:blip xmlns:r="http://schemas.openxmlformats.org/officeDocument/2006/relationships" r:embed="rId3"/>
        <a:stretch>
          <a:fillRect/>
        </a:stretch>
      </xdr:blipFill>
      <xdr:spPr>
        <a:xfrm>
          <a:off x="2948940" y="18341340"/>
          <a:ext cx="2079196" cy="2118360"/>
        </a:xfrm>
        <a:prstGeom prst="rect">
          <a:avLst/>
        </a:prstGeom>
      </xdr:spPr>
    </xdr:pic>
    <xdr:clientData/>
  </xdr:oneCellAnchor>
  <xdr:oneCellAnchor>
    <xdr:from>
      <xdr:col>0</xdr:col>
      <xdr:colOff>548640</xdr:colOff>
      <xdr:row>93</xdr:row>
      <xdr:rowOff>38100</xdr:rowOff>
    </xdr:from>
    <xdr:ext cx="403860" cy="403860"/>
    <xdr:pic>
      <xdr:nvPicPr>
        <xdr:cNvPr id="64" name="Graphic 63" descr="Videocamera met effen opvulling">
          <a:extLst>
            <a:ext uri="{FF2B5EF4-FFF2-40B4-BE49-F238E27FC236}">
              <a16:creationId xmlns:a16="http://schemas.microsoft.com/office/drawing/2014/main" id="{72F07CE2-6662-4D07-B3A6-A9F1027B457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48640" y="18318480"/>
          <a:ext cx="403860" cy="403860"/>
        </a:xfrm>
        <a:prstGeom prst="rect">
          <a:avLst/>
        </a:prstGeom>
      </xdr:spPr>
    </xdr:pic>
    <xdr:clientData/>
  </xdr:oneCellAnchor>
  <xdr:oneCellAnchor>
    <xdr:from>
      <xdr:col>4</xdr:col>
      <xdr:colOff>449580</xdr:colOff>
      <xdr:row>93</xdr:row>
      <xdr:rowOff>76200</xdr:rowOff>
    </xdr:from>
    <xdr:ext cx="403860" cy="403860"/>
    <xdr:pic>
      <xdr:nvPicPr>
        <xdr:cNvPr id="65" name="Graphic 64" descr="Videocamera met effen opvulling">
          <a:extLst>
            <a:ext uri="{FF2B5EF4-FFF2-40B4-BE49-F238E27FC236}">
              <a16:creationId xmlns:a16="http://schemas.microsoft.com/office/drawing/2014/main" id="{96F36503-A8F5-4571-ACE4-C44F0092EC2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987040" y="18356580"/>
          <a:ext cx="403860" cy="403860"/>
        </a:xfrm>
        <a:prstGeom prst="rect">
          <a:avLst/>
        </a:prstGeom>
      </xdr:spPr>
    </xdr:pic>
    <xdr:clientData/>
  </xdr:oneCellAnchor>
  <xdr:twoCellAnchor>
    <xdr:from>
      <xdr:col>8</xdr:col>
      <xdr:colOff>266700</xdr:colOff>
      <xdr:row>70</xdr:row>
      <xdr:rowOff>91440</xdr:rowOff>
    </xdr:from>
    <xdr:to>
      <xdr:col>8</xdr:col>
      <xdr:colOff>274320</xdr:colOff>
      <xdr:row>79</xdr:row>
      <xdr:rowOff>91440</xdr:rowOff>
    </xdr:to>
    <xdr:cxnSp macro="">
      <xdr:nvCxnSpPr>
        <xdr:cNvPr id="66" name="Rechte verbindingslijn 65">
          <a:extLst>
            <a:ext uri="{FF2B5EF4-FFF2-40B4-BE49-F238E27FC236}">
              <a16:creationId xmlns:a16="http://schemas.microsoft.com/office/drawing/2014/main" id="{A319392E-EAB4-422F-8F72-9BDC4CB3F84F}"/>
            </a:ext>
          </a:extLst>
        </xdr:cNvPr>
        <xdr:cNvCxnSpPr/>
      </xdr:nvCxnSpPr>
      <xdr:spPr>
        <a:xfrm>
          <a:off x="11780520" y="3863340"/>
          <a:ext cx="7620" cy="12268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xdr:colOff>
      <xdr:row>79</xdr:row>
      <xdr:rowOff>83820</xdr:rowOff>
    </xdr:from>
    <xdr:to>
      <xdr:col>8</xdr:col>
      <xdr:colOff>281940</xdr:colOff>
      <xdr:row>79</xdr:row>
      <xdr:rowOff>83820</xdr:rowOff>
    </xdr:to>
    <xdr:cxnSp macro="">
      <xdr:nvCxnSpPr>
        <xdr:cNvPr id="67" name="Rechte verbindingslijn met pijl 66">
          <a:extLst>
            <a:ext uri="{FF2B5EF4-FFF2-40B4-BE49-F238E27FC236}">
              <a16:creationId xmlns:a16="http://schemas.microsoft.com/office/drawing/2014/main" id="{B5AB7A2B-2F85-4503-90B2-55CE69DE8D77}"/>
            </a:ext>
          </a:extLst>
        </xdr:cNvPr>
        <xdr:cNvCxnSpPr/>
      </xdr:nvCxnSpPr>
      <xdr:spPr>
        <a:xfrm flipH="1">
          <a:off x="11544300" y="5082540"/>
          <a:ext cx="25146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70</xdr:row>
      <xdr:rowOff>99060</xdr:rowOff>
    </xdr:from>
    <xdr:to>
      <xdr:col>8</xdr:col>
      <xdr:colOff>274320</xdr:colOff>
      <xdr:row>70</xdr:row>
      <xdr:rowOff>99060</xdr:rowOff>
    </xdr:to>
    <xdr:cxnSp macro="">
      <xdr:nvCxnSpPr>
        <xdr:cNvPr id="68" name="Rechte verbindingslijn met pijl 67">
          <a:extLst>
            <a:ext uri="{FF2B5EF4-FFF2-40B4-BE49-F238E27FC236}">
              <a16:creationId xmlns:a16="http://schemas.microsoft.com/office/drawing/2014/main" id="{71D09EA1-EBCF-4098-8A58-94714E031063}"/>
            </a:ext>
          </a:extLst>
        </xdr:cNvPr>
        <xdr:cNvCxnSpPr/>
      </xdr:nvCxnSpPr>
      <xdr:spPr>
        <a:xfrm flipH="1">
          <a:off x="11551920" y="3870960"/>
          <a:ext cx="23622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xdr:colOff>
      <xdr:row>83</xdr:row>
      <xdr:rowOff>99060</xdr:rowOff>
    </xdr:from>
    <xdr:to>
      <xdr:col>8</xdr:col>
      <xdr:colOff>259080</xdr:colOff>
      <xdr:row>83</xdr:row>
      <xdr:rowOff>99060</xdr:rowOff>
    </xdr:to>
    <xdr:cxnSp macro="">
      <xdr:nvCxnSpPr>
        <xdr:cNvPr id="69" name="Rechte verbindingslijn met pijl 68">
          <a:extLst>
            <a:ext uri="{FF2B5EF4-FFF2-40B4-BE49-F238E27FC236}">
              <a16:creationId xmlns:a16="http://schemas.microsoft.com/office/drawing/2014/main" id="{54945308-B1E7-4677-8661-FEED2A6C1FDA}"/>
            </a:ext>
          </a:extLst>
        </xdr:cNvPr>
        <xdr:cNvCxnSpPr/>
      </xdr:nvCxnSpPr>
      <xdr:spPr>
        <a:xfrm flipH="1">
          <a:off x="11536680" y="5585460"/>
          <a:ext cx="23622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xdr:colOff>
      <xdr:row>81</xdr:row>
      <xdr:rowOff>91440</xdr:rowOff>
    </xdr:from>
    <xdr:to>
      <xdr:col>8</xdr:col>
      <xdr:colOff>251460</xdr:colOff>
      <xdr:row>81</xdr:row>
      <xdr:rowOff>91440</xdr:rowOff>
    </xdr:to>
    <xdr:cxnSp macro="">
      <xdr:nvCxnSpPr>
        <xdr:cNvPr id="70" name="Rechte verbindingslijn met pijl 69">
          <a:extLst>
            <a:ext uri="{FF2B5EF4-FFF2-40B4-BE49-F238E27FC236}">
              <a16:creationId xmlns:a16="http://schemas.microsoft.com/office/drawing/2014/main" id="{C701048A-2B32-4D81-B1B8-C450DBAA4A39}"/>
            </a:ext>
          </a:extLst>
        </xdr:cNvPr>
        <xdr:cNvCxnSpPr/>
      </xdr:nvCxnSpPr>
      <xdr:spPr>
        <a:xfrm flipH="1">
          <a:off x="11529060" y="5334000"/>
          <a:ext cx="23622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81</xdr:row>
      <xdr:rowOff>91440</xdr:rowOff>
    </xdr:from>
    <xdr:to>
      <xdr:col>8</xdr:col>
      <xdr:colOff>266700</xdr:colOff>
      <xdr:row>83</xdr:row>
      <xdr:rowOff>106680</xdr:rowOff>
    </xdr:to>
    <xdr:cxnSp macro="">
      <xdr:nvCxnSpPr>
        <xdr:cNvPr id="71" name="Rechte verbindingslijn 70">
          <a:extLst>
            <a:ext uri="{FF2B5EF4-FFF2-40B4-BE49-F238E27FC236}">
              <a16:creationId xmlns:a16="http://schemas.microsoft.com/office/drawing/2014/main" id="{B278F499-27DA-410E-B92B-3352F33CD0F5}"/>
            </a:ext>
          </a:extLst>
        </xdr:cNvPr>
        <xdr:cNvCxnSpPr/>
      </xdr:nvCxnSpPr>
      <xdr:spPr>
        <a:xfrm>
          <a:off x="11780520" y="5334000"/>
          <a:ext cx="0" cy="2590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91440</xdr:colOff>
      <xdr:row>0</xdr:row>
      <xdr:rowOff>0</xdr:rowOff>
    </xdr:from>
    <xdr:to>
      <xdr:col>18</xdr:col>
      <xdr:colOff>96168</xdr:colOff>
      <xdr:row>3</xdr:row>
      <xdr:rowOff>464820</xdr:rowOff>
    </xdr:to>
    <xdr:pic>
      <xdr:nvPicPr>
        <xdr:cNvPr id="7" name="Afbeelding 6">
          <a:extLst>
            <a:ext uri="{FF2B5EF4-FFF2-40B4-BE49-F238E27FC236}">
              <a16:creationId xmlns:a16="http://schemas.microsoft.com/office/drawing/2014/main" id="{D7BF8400-7A28-4E58-A75B-E143906F05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4980" y="0"/>
          <a:ext cx="2603148" cy="1013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335280</xdr:colOff>
      <xdr:row>14</xdr:row>
      <xdr:rowOff>7620</xdr:rowOff>
    </xdr:from>
    <xdr:to>
      <xdr:col>16</xdr:col>
      <xdr:colOff>381000</xdr:colOff>
      <xdr:row>16</xdr:row>
      <xdr:rowOff>0</xdr:rowOff>
    </xdr:to>
    <xdr:sp macro="" textlink="">
      <xdr:nvSpPr>
        <xdr:cNvPr id="2" name="Rechthoek: afgeronde hoeken 1">
          <a:hlinkClick xmlns:r="http://schemas.openxmlformats.org/officeDocument/2006/relationships" r:id="rId1"/>
          <a:extLst>
            <a:ext uri="{FF2B5EF4-FFF2-40B4-BE49-F238E27FC236}">
              <a16:creationId xmlns:a16="http://schemas.microsoft.com/office/drawing/2014/main" id="{C6C1252A-F7E1-8867-EC0E-4289A394C549}"/>
            </a:ext>
          </a:extLst>
        </xdr:cNvPr>
        <xdr:cNvSpPr/>
      </xdr:nvSpPr>
      <xdr:spPr>
        <a:xfrm>
          <a:off x="8625840" y="883920"/>
          <a:ext cx="2240280" cy="220980"/>
        </a:xfrm>
        <a:prstGeom prst="roundRect">
          <a:avLst/>
        </a:prstGeom>
        <a:solidFill>
          <a:srgbClr val="ED7D31">
            <a:alpha val="5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epensioenwaarheid.nl/" TargetMode="External"/><Relationship Id="rId2" Type="http://schemas.openxmlformats.org/officeDocument/2006/relationships/hyperlink" Target="http://www.depensioenwaarheid.nl/" TargetMode="External"/><Relationship Id="rId1" Type="http://schemas.openxmlformats.org/officeDocument/2006/relationships/hyperlink" Target="mailto:pvanoorsprong@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epensioenwaarheid.n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berekenhet.nl/pensioen/bruto-netto-aow-pensioen.html" TargetMode="External"/><Relationship Id="rId2" Type="http://schemas.openxmlformats.org/officeDocument/2006/relationships/hyperlink" Target="https://www.svb.nl/nl/aow/aow-leeftijd/uw-aow-leeftijd" TargetMode="External"/><Relationship Id="rId1" Type="http://schemas.openxmlformats.org/officeDocument/2006/relationships/hyperlink" Target="mailto:sarah@depensioenwaarheid.n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33EBD-1D4D-45B9-85F5-780D3F7307FC}">
  <dimension ref="A1:J149"/>
  <sheetViews>
    <sheetView tabSelected="1" zoomScale="134" zoomScaleNormal="134" workbookViewId="0">
      <selection activeCell="H44" sqref="H44"/>
    </sheetView>
  </sheetViews>
  <sheetFormatPr defaultRowHeight="14.4"/>
  <cols>
    <col min="1" max="1" width="2.33203125" style="36" customWidth="1"/>
    <col min="2" max="2" width="10.33203125" style="36" bestFit="1" customWidth="1"/>
    <col min="3" max="3" width="8.88671875" style="36"/>
    <col min="4" max="4" width="10.33203125" style="36" bestFit="1" customWidth="1"/>
    <col min="5" max="5" width="8.88671875" style="36"/>
    <col min="6" max="6" width="10.33203125" style="36" bestFit="1" customWidth="1"/>
    <col min="7" max="7" width="10.21875" style="36" customWidth="1"/>
    <col min="8" max="8" width="13.88671875" style="36" bestFit="1" customWidth="1"/>
    <col min="9" max="9" width="8.88671875" style="36" customWidth="1"/>
    <col min="10" max="10" width="3.88671875" style="36" customWidth="1"/>
    <col min="11" max="16384" width="8.88671875" style="36"/>
  </cols>
  <sheetData>
    <row r="1" spans="1:10">
      <c r="A1" s="111"/>
      <c r="B1" s="112"/>
      <c r="C1" s="112"/>
      <c r="D1" s="112"/>
      <c r="E1" s="112"/>
      <c r="F1" s="92"/>
      <c r="G1" s="92"/>
      <c r="H1" s="92"/>
      <c r="I1" s="92"/>
      <c r="J1" s="93"/>
    </row>
    <row r="2" spans="1:10" ht="21">
      <c r="A2" s="31"/>
      <c r="B2" s="2"/>
      <c r="C2" s="2"/>
      <c r="D2" s="2"/>
      <c r="E2" s="2"/>
      <c r="F2" s="274" t="s">
        <v>139</v>
      </c>
      <c r="G2" s="275"/>
      <c r="H2" s="275"/>
      <c r="I2" s="275"/>
      <c r="J2" s="276"/>
    </row>
    <row r="3" spans="1:10">
      <c r="A3" s="31"/>
      <c r="B3" s="2"/>
      <c r="C3" s="2"/>
      <c r="D3" s="2"/>
      <c r="E3" s="2"/>
      <c r="F3" s="79"/>
      <c r="G3" s="96"/>
      <c r="H3" s="96"/>
      <c r="I3" s="96"/>
      <c r="J3" s="80"/>
    </row>
    <row r="4" spans="1:10">
      <c r="A4" s="31"/>
      <c r="B4" s="2"/>
      <c r="C4" s="2"/>
      <c r="D4" s="2"/>
      <c r="E4" s="2"/>
      <c r="F4" s="277" t="s">
        <v>142</v>
      </c>
      <c r="G4" s="278"/>
      <c r="H4" s="278"/>
      <c r="I4" s="278"/>
      <c r="J4" s="279"/>
    </row>
    <row r="5" spans="1:10">
      <c r="A5" s="31"/>
      <c r="B5" s="2"/>
      <c r="C5" s="2"/>
      <c r="D5" s="2"/>
      <c r="E5" s="2"/>
      <c r="F5" s="277" t="s">
        <v>140</v>
      </c>
      <c r="G5" s="278"/>
      <c r="H5" s="278"/>
      <c r="I5" s="278"/>
      <c r="J5" s="279"/>
    </row>
    <row r="6" spans="1:10">
      <c r="A6" s="31"/>
      <c r="B6" s="2"/>
      <c r="C6" s="2"/>
      <c r="D6" s="2"/>
      <c r="E6" s="2"/>
      <c r="F6" s="277" t="s">
        <v>141</v>
      </c>
      <c r="G6" s="278"/>
      <c r="H6" s="278"/>
      <c r="I6" s="278"/>
      <c r="J6" s="279"/>
    </row>
    <row r="7" spans="1:10">
      <c r="A7" s="31"/>
      <c r="B7" s="2"/>
      <c r="C7" s="2"/>
      <c r="D7" s="2"/>
      <c r="E7" s="2"/>
      <c r="F7" s="280"/>
      <c r="G7" s="261"/>
      <c r="H7" s="261"/>
      <c r="I7" s="261"/>
      <c r="J7" s="262"/>
    </row>
    <row r="8" spans="1:10" ht="1.2" customHeight="1">
      <c r="A8" s="85"/>
      <c r="B8" s="87"/>
      <c r="C8" s="87"/>
      <c r="D8" s="87"/>
      <c r="E8" s="87"/>
      <c r="F8" s="87"/>
      <c r="G8" s="87"/>
      <c r="H8" s="87"/>
      <c r="I8" s="87"/>
      <c r="J8" s="88"/>
    </row>
    <row r="9" spans="1:10" ht="2.4" customHeight="1">
      <c r="A9" s="31"/>
      <c r="B9" s="2"/>
      <c r="C9" s="2"/>
      <c r="D9" s="2"/>
      <c r="E9" s="2"/>
      <c r="F9" s="2"/>
      <c r="G9" s="2"/>
      <c r="H9" s="2"/>
      <c r="I9" s="2"/>
      <c r="J9" s="32"/>
    </row>
    <row r="10" spans="1:10" ht="15.6">
      <c r="A10" s="31"/>
      <c r="B10" s="97" t="s">
        <v>66</v>
      </c>
      <c r="C10" s="98"/>
      <c r="D10" s="98"/>
      <c r="E10" s="98"/>
      <c r="F10" s="99"/>
      <c r="G10" s="260" t="str">
        <f>'Tabblad voor expert'!C11</f>
        <v>Sarah Verschiet</v>
      </c>
      <c r="H10" s="261"/>
      <c r="I10" s="261"/>
      <c r="J10" s="262"/>
    </row>
    <row r="11" spans="1:10" ht="3.6" customHeight="1">
      <c r="A11" s="31"/>
      <c r="B11" s="98"/>
      <c r="C11" s="98"/>
      <c r="D11" s="98"/>
      <c r="E11" s="98"/>
      <c r="F11" s="99"/>
      <c r="G11" s="100"/>
      <c r="H11" s="100"/>
      <c r="I11" s="100"/>
      <c r="J11" s="101"/>
    </row>
    <row r="12" spans="1:10" ht="15" customHeight="1">
      <c r="A12" s="31"/>
      <c r="B12" s="99" t="s">
        <v>5</v>
      </c>
      <c r="C12" s="99"/>
      <c r="D12" s="99"/>
      <c r="E12" s="99"/>
      <c r="F12" s="99"/>
      <c r="G12" s="263" t="str">
        <f>'Tabblad voor expert'!C13</f>
        <v>Samen</v>
      </c>
      <c r="H12" s="263"/>
      <c r="I12" s="263"/>
      <c r="J12" s="264"/>
    </row>
    <row r="13" spans="1:10" ht="3.6" customHeight="1">
      <c r="A13" s="31"/>
      <c r="B13" s="99"/>
      <c r="C13" s="99"/>
      <c r="D13" s="99"/>
      <c r="E13" s="99"/>
      <c r="F13" s="99"/>
      <c r="G13" s="100"/>
      <c r="H13" s="100"/>
      <c r="I13" s="100"/>
      <c r="J13" s="101"/>
    </row>
    <row r="14" spans="1:10">
      <c r="A14" s="31"/>
      <c r="B14" s="99" t="s">
        <v>4</v>
      </c>
      <c r="C14" s="99"/>
      <c r="D14" s="99"/>
      <c r="E14" s="99"/>
      <c r="F14" s="99"/>
      <c r="G14" s="265" t="str">
        <f>'Tabblad voor expert'!C15</f>
        <v>sarah@depensioenwaarheid.nl</v>
      </c>
      <c r="H14" s="263"/>
      <c r="I14" s="263"/>
      <c r="J14" s="264"/>
    </row>
    <row r="15" spans="1:10" ht="3.6" customHeight="1">
      <c r="A15" s="31"/>
      <c r="B15" s="99"/>
      <c r="C15" s="99"/>
      <c r="D15" s="99"/>
      <c r="E15" s="99"/>
      <c r="F15" s="99"/>
      <c r="G15" s="99"/>
      <c r="H15" s="99"/>
      <c r="I15" s="99"/>
      <c r="J15" s="102"/>
    </row>
    <row r="16" spans="1:10">
      <c r="A16" s="31"/>
      <c r="B16" s="99" t="s">
        <v>0</v>
      </c>
      <c r="C16" s="99"/>
      <c r="D16" s="99"/>
      <c r="E16" s="99"/>
      <c r="F16" s="99"/>
      <c r="G16" s="270">
        <f>'Tabblad voor expert'!C17</f>
        <v>30815</v>
      </c>
      <c r="H16" s="270"/>
      <c r="I16" s="270"/>
      <c r="J16" s="271"/>
    </row>
    <row r="17" spans="1:10" ht="3.6" customHeight="1">
      <c r="A17" s="31"/>
      <c r="B17" s="99"/>
      <c r="C17" s="99"/>
      <c r="D17" s="99"/>
      <c r="E17" s="99"/>
      <c r="F17" s="99"/>
      <c r="G17" s="99"/>
      <c r="H17" s="99"/>
      <c r="I17" s="99"/>
      <c r="J17" s="102"/>
    </row>
    <row r="18" spans="1:10">
      <c r="A18" s="31"/>
      <c r="B18" s="99" t="s">
        <v>1</v>
      </c>
      <c r="C18" s="99"/>
      <c r="D18" s="99"/>
      <c r="E18" s="99"/>
      <c r="F18" s="99"/>
      <c r="G18" s="270">
        <f>'Tabblad voor expert'!C19</f>
        <v>56017</v>
      </c>
      <c r="H18" s="263"/>
      <c r="I18" s="263"/>
      <c r="J18" s="264"/>
    </row>
    <row r="19" spans="1:10" ht="7.2" customHeight="1">
      <c r="A19" s="31"/>
      <c r="B19" s="94"/>
      <c r="C19" s="2"/>
      <c r="D19" s="2"/>
      <c r="E19" s="2"/>
      <c r="F19" s="2"/>
      <c r="G19" s="2"/>
      <c r="H19" s="2"/>
      <c r="I19" s="2"/>
      <c r="J19" s="32"/>
    </row>
    <row r="20" spans="1:10" ht="17.399999999999999" customHeight="1">
      <c r="A20" s="76"/>
      <c r="B20" s="105" t="s">
        <v>143</v>
      </c>
      <c r="C20" s="106"/>
      <c r="D20" s="106"/>
      <c r="E20" s="106"/>
      <c r="F20" s="77"/>
      <c r="G20" s="77"/>
      <c r="H20" s="77"/>
      <c r="I20" s="77"/>
      <c r="J20" s="78"/>
    </row>
    <row r="21" spans="1:10" ht="1.2" customHeight="1">
      <c r="A21" s="85"/>
      <c r="B21" s="86"/>
      <c r="C21" s="87"/>
      <c r="D21" s="87"/>
      <c r="E21" s="87"/>
      <c r="F21" s="87"/>
      <c r="G21" s="87"/>
      <c r="H21" s="87"/>
      <c r="I21" s="87"/>
      <c r="J21" s="88"/>
    </row>
    <row r="22" spans="1:10" ht="2.4" customHeight="1">
      <c r="A22" s="31"/>
      <c r="B22" s="94"/>
      <c r="C22" s="2"/>
      <c r="D22" s="2"/>
      <c r="E22" s="2"/>
      <c r="F22" s="2"/>
      <c r="G22" s="2"/>
      <c r="H22" s="2"/>
      <c r="I22" s="2"/>
      <c r="J22" s="32"/>
    </row>
    <row r="23" spans="1:10">
      <c r="A23" s="95" t="s">
        <v>35</v>
      </c>
      <c r="B23" s="99" t="s">
        <v>93</v>
      </c>
      <c r="C23" s="99"/>
      <c r="D23" s="99"/>
      <c r="E23" s="99"/>
      <c r="F23" s="99"/>
      <c r="G23" s="99"/>
      <c r="H23" s="269">
        <f>'Tabblad voor expert'!D25</f>
        <v>920.98</v>
      </c>
      <c r="I23" s="263"/>
      <c r="J23" s="264"/>
    </row>
    <row r="24" spans="1:10" ht="3.6" customHeight="1">
      <c r="A24" s="95"/>
      <c r="B24" s="99"/>
      <c r="C24" s="99"/>
      <c r="D24" s="99"/>
      <c r="E24" s="99"/>
      <c r="F24" s="99"/>
      <c r="G24" s="99"/>
      <c r="H24" s="99"/>
      <c r="I24" s="99"/>
      <c r="J24" s="102"/>
    </row>
    <row r="25" spans="1:10">
      <c r="A25" s="95" t="s">
        <v>36</v>
      </c>
      <c r="B25" s="99" t="s">
        <v>206</v>
      </c>
      <c r="C25" s="99"/>
      <c r="D25" s="99"/>
      <c r="E25" s="99"/>
      <c r="F25" s="99"/>
      <c r="G25" s="99"/>
      <c r="H25" s="269">
        <f>'Tabblad voor expert'!D27-H23</f>
        <v>1029.02</v>
      </c>
      <c r="I25" s="263"/>
      <c r="J25" s="264"/>
    </row>
    <row r="26" spans="1:10" ht="3.6" customHeight="1">
      <c r="A26" s="95"/>
      <c r="B26" s="99"/>
      <c r="C26" s="99"/>
      <c r="D26" s="99"/>
      <c r="E26" s="99"/>
      <c r="F26" s="99"/>
      <c r="G26" s="99"/>
      <c r="H26" s="99"/>
      <c r="I26" s="99"/>
      <c r="J26" s="102"/>
    </row>
    <row r="27" spans="1:10">
      <c r="A27" s="95" t="s">
        <v>37</v>
      </c>
      <c r="B27" s="99" t="s">
        <v>190</v>
      </c>
      <c r="C27" s="99"/>
      <c r="D27" s="107"/>
      <c r="E27" s="99"/>
      <c r="F27" s="99"/>
      <c r="G27" s="99"/>
      <c r="H27" s="269">
        <f>'Tabblad voor expert'!D29</f>
        <v>160.21938160746058</v>
      </c>
      <c r="I27" s="263"/>
      <c r="J27" s="264"/>
    </row>
    <row r="28" spans="1:10" ht="3.6" customHeight="1">
      <c r="A28" s="95"/>
      <c r="B28" s="99"/>
      <c r="C28" s="99"/>
      <c r="D28" s="99"/>
      <c r="E28" s="99"/>
      <c r="F28" s="99"/>
      <c r="G28" s="99"/>
      <c r="H28" s="99"/>
      <c r="I28" s="99"/>
      <c r="J28" s="102"/>
    </row>
    <row r="29" spans="1:10">
      <c r="A29" s="95" t="s">
        <v>38</v>
      </c>
      <c r="B29" s="100" t="s">
        <v>94</v>
      </c>
      <c r="C29" s="99"/>
      <c r="D29" s="99"/>
      <c r="E29" s="99"/>
      <c r="F29" s="99"/>
      <c r="G29" s="99"/>
      <c r="H29" s="235">
        <f>SUM(H23:J27)</f>
        <v>2110.2193816074605</v>
      </c>
      <c r="I29" s="261"/>
      <c r="J29" s="262"/>
    </row>
    <row r="30" spans="1:10" ht="13.2" customHeight="1">
      <c r="A30" s="95" t="s">
        <v>39</v>
      </c>
      <c r="B30" s="108" t="s">
        <v>26</v>
      </c>
      <c r="C30" s="99"/>
      <c r="D30" s="99"/>
      <c r="E30" s="109">
        <f>'Zelf aanpassen'!I19</f>
        <v>15</v>
      </c>
      <c r="F30" s="272" t="s">
        <v>90</v>
      </c>
      <c r="G30" s="273"/>
      <c r="H30" s="110">
        <f>'Zelf aanpassen'!I16</f>
        <v>0.02</v>
      </c>
      <c r="I30" s="99"/>
      <c r="J30" s="102"/>
    </row>
    <row r="31" spans="1:10" ht="7.2" customHeight="1">
      <c r="A31" s="95"/>
      <c r="B31" s="108"/>
      <c r="C31" s="99"/>
      <c r="D31" s="99"/>
      <c r="E31" s="109"/>
      <c r="F31" s="211"/>
      <c r="G31" s="99"/>
      <c r="H31" s="110"/>
      <c r="I31" s="99"/>
      <c r="J31" s="102"/>
    </row>
    <row r="32" spans="1:10" ht="17.399999999999999">
      <c r="A32" s="34"/>
      <c r="B32" s="105" t="s">
        <v>144</v>
      </c>
      <c r="C32" s="113"/>
      <c r="D32" s="113"/>
      <c r="E32" s="113"/>
      <c r="F32" s="113"/>
      <c r="G32" s="113"/>
      <c r="H32" s="113"/>
      <c r="I32" s="113"/>
      <c r="J32" s="114"/>
    </row>
    <row r="33" spans="1:10" ht="1.2" customHeight="1">
      <c r="A33" s="89"/>
      <c r="B33" s="115"/>
      <c r="C33" s="115"/>
      <c r="D33" s="115"/>
      <c r="E33" s="115"/>
      <c r="F33" s="115"/>
      <c r="G33" s="115"/>
      <c r="H33" s="115"/>
      <c r="I33" s="115"/>
      <c r="J33" s="116"/>
    </row>
    <row r="34" spans="1:10" ht="2.4" customHeight="1">
      <c r="A34" s="95"/>
      <c r="B34" s="103"/>
      <c r="C34" s="103"/>
      <c r="D34" s="103"/>
      <c r="E34" s="103"/>
      <c r="F34" s="103"/>
      <c r="G34" s="103"/>
      <c r="H34" s="103"/>
      <c r="I34" s="103"/>
      <c r="J34" s="104"/>
    </row>
    <row r="35" spans="1:10">
      <c r="A35" s="95" t="s">
        <v>40</v>
      </c>
      <c r="B35" s="99" t="s">
        <v>7</v>
      </c>
      <c r="C35" s="99"/>
      <c r="D35" s="99"/>
      <c r="E35" s="117">
        <f>'Zelf aanpassen'!I30</f>
        <v>1</v>
      </c>
      <c r="F35" s="99" t="s">
        <v>89</v>
      </c>
      <c r="G35" s="99"/>
      <c r="H35" s="268">
        <f>'Tabblad voor expert'!D33</f>
        <v>2550</v>
      </c>
      <c r="I35" s="263"/>
      <c r="J35" s="264"/>
    </row>
    <row r="36" spans="1:10" ht="3.6" customHeight="1">
      <c r="A36" s="95"/>
      <c r="B36" s="99"/>
      <c r="C36" s="99"/>
      <c r="D36" s="99"/>
      <c r="E36" s="99"/>
      <c r="F36" s="99"/>
      <c r="G36" s="99"/>
      <c r="H36" s="99"/>
      <c r="I36" s="99"/>
      <c r="J36" s="102"/>
    </row>
    <row r="37" spans="1:10">
      <c r="A37" s="95" t="s">
        <v>41</v>
      </c>
      <c r="B37" s="99" t="s">
        <v>191</v>
      </c>
      <c r="C37" s="99"/>
      <c r="D37" s="99"/>
      <c r="E37" s="99"/>
      <c r="F37" s="99"/>
      <c r="G37" s="99"/>
      <c r="H37" s="269">
        <f>'Tabblad voor expert'!D35</f>
        <v>439.78061839253951</v>
      </c>
      <c r="I37" s="263"/>
      <c r="J37" s="264"/>
    </row>
    <row r="38" spans="1:10" ht="3.6" customHeight="1">
      <c r="A38" s="95"/>
      <c r="B38" s="99"/>
      <c r="C38" s="99"/>
      <c r="D38" s="99"/>
      <c r="E38" s="99"/>
      <c r="F38" s="99"/>
      <c r="G38" s="99"/>
      <c r="H38" s="99"/>
      <c r="I38" s="99"/>
      <c r="J38" s="102"/>
    </row>
    <row r="39" spans="1:10">
      <c r="A39" s="95" t="s">
        <v>42</v>
      </c>
      <c r="B39" s="99" t="s">
        <v>25</v>
      </c>
      <c r="C39" s="99"/>
      <c r="D39" s="99"/>
      <c r="E39" s="99"/>
      <c r="F39" s="99"/>
      <c r="G39" s="99"/>
      <c r="H39" s="269">
        <f>'Tabblad voor expert'!D37</f>
        <v>79160.511310657108</v>
      </c>
      <c r="I39" s="263"/>
      <c r="J39" s="264"/>
    </row>
    <row r="40" spans="1:10" ht="3.6" customHeight="1">
      <c r="A40" s="95"/>
      <c r="B40" s="99"/>
      <c r="C40" s="99"/>
      <c r="D40" s="99"/>
      <c r="E40" s="99"/>
      <c r="F40" s="99"/>
      <c r="G40" s="99"/>
      <c r="H40" s="99"/>
      <c r="I40" s="99"/>
      <c r="J40" s="102"/>
    </row>
    <row r="41" spans="1:10">
      <c r="A41" s="95" t="s">
        <v>43</v>
      </c>
      <c r="B41" s="99" t="s">
        <v>34</v>
      </c>
      <c r="C41" s="99"/>
      <c r="D41" s="99"/>
      <c r="E41" s="99"/>
      <c r="F41" s="99"/>
      <c r="G41" s="99"/>
      <c r="H41" s="263">
        <f>'Tabblad voor expert'!K17</f>
        <v>354</v>
      </c>
      <c r="I41" s="263"/>
      <c r="J41" s="264"/>
    </row>
    <row r="42" spans="1:10" ht="3.6" customHeight="1">
      <c r="A42" s="95"/>
      <c r="B42" s="99"/>
      <c r="C42" s="99"/>
      <c r="D42" s="99"/>
      <c r="E42" s="99"/>
      <c r="F42" s="99"/>
      <c r="G42" s="99"/>
      <c r="H42" s="99"/>
      <c r="I42" s="99"/>
      <c r="J42" s="102"/>
    </row>
    <row r="43" spans="1:10">
      <c r="A43" s="95" t="s">
        <v>44</v>
      </c>
      <c r="B43" s="100" t="s">
        <v>6</v>
      </c>
      <c r="C43" s="99"/>
      <c r="D43" s="99"/>
      <c r="E43" s="99"/>
      <c r="F43" s="99"/>
      <c r="G43" s="99"/>
      <c r="H43" s="235">
        <f>'Tabblad voor expert'!D39</f>
        <v>164.00725369312738</v>
      </c>
      <c r="I43" s="266"/>
      <c r="J43" s="267"/>
    </row>
    <row r="44" spans="1:10" ht="17.399999999999999" customHeight="1">
      <c r="A44" s="95" t="s">
        <v>45</v>
      </c>
      <c r="B44" s="108" t="s">
        <v>26</v>
      </c>
      <c r="C44" s="99"/>
      <c r="D44" s="99"/>
      <c r="E44" s="118">
        <f>'Zelf aanpassen'!I26</f>
        <v>15</v>
      </c>
      <c r="F44" s="272" t="s">
        <v>91</v>
      </c>
      <c r="G44" s="273"/>
      <c r="H44" s="110">
        <f>'Zelf aanpassen'!I23</f>
        <v>0.02</v>
      </c>
      <c r="I44" s="99"/>
      <c r="J44" s="102"/>
    </row>
    <row r="45" spans="1:10" ht="7.2" customHeight="1">
      <c r="A45" s="95"/>
      <c r="B45" s="108"/>
      <c r="C45" s="99"/>
      <c r="D45" s="99"/>
      <c r="E45" s="118"/>
      <c r="F45" s="211"/>
      <c r="G45" s="99"/>
      <c r="H45" s="110"/>
      <c r="I45" s="99"/>
      <c r="J45" s="102"/>
    </row>
    <row r="46" spans="1:10" ht="17.399999999999999" customHeight="1">
      <c r="A46" s="34"/>
      <c r="B46" s="105" t="s">
        <v>145</v>
      </c>
      <c r="C46" s="119"/>
      <c r="D46" s="119"/>
      <c r="E46" s="119"/>
      <c r="F46" s="119"/>
      <c r="G46" s="119"/>
      <c r="H46" s="119"/>
      <c r="I46" s="119"/>
      <c r="J46" s="120"/>
    </row>
    <row r="47" spans="1:10" ht="1.2" customHeight="1">
      <c r="A47" s="89"/>
      <c r="B47" s="115"/>
      <c r="C47" s="115"/>
      <c r="D47" s="115"/>
      <c r="E47" s="115"/>
      <c r="F47" s="115"/>
      <c r="G47" s="115"/>
      <c r="H47" s="115"/>
      <c r="I47" s="115"/>
      <c r="J47" s="116"/>
    </row>
    <row r="48" spans="1:10" ht="2.4" customHeight="1">
      <c r="A48" s="95"/>
      <c r="B48" s="103"/>
      <c r="C48" s="103"/>
      <c r="D48" s="103"/>
      <c r="E48" s="103"/>
      <c r="F48" s="103"/>
      <c r="G48" s="103"/>
      <c r="H48" s="103"/>
      <c r="I48" s="103"/>
      <c r="J48" s="104"/>
    </row>
    <row r="49" spans="1:10">
      <c r="A49" s="95" t="s">
        <v>46</v>
      </c>
      <c r="B49" s="99" t="s">
        <v>121</v>
      </c>
      <c r="C49" s="99"/>
      <c r="D49" s="99"/>
      <c r="E49" s="121">
        <f>'Zelf aanpassen'!I34</f>
        <v>0.5</v>
      </c>
      <c r="F49" s="99" t="s">
        <v>87</v>
      </c>
      <c r="G49" s="99"/>
      <c r="H49" s="268">
        <f>'Tabblad voor expert'!E44</f>
        <v>1275</v>
      </c>
      <c r="I49" s="263"/>
      <c r="J49" s="264"/>
    </row>
    <row r="50" spans="1:10" ht="3.6" customHeight="1">
      <c r="A50" s="95"/>
      <c r="B50" s="99"/>
      <c r="C50" s="99"/>
      <c r="D50" s="99"/>
      <c r="E50" s="99"/>
      <c r="F50" s="99"/>
      <c r="G50" s="99"/>
      <c r="H50" s="99"/>
      <c r="I50" s="99"/>
      <c r="J50" s="102"/>
    </row>
    <row r="51" spans="1:10" ht="14.4" customHeight="1">
      <c r="A51" s="95" t="s">
        <v>47</v>
      </c>
      <c r="B51" s="99" t="s">
        <v>154</v>
      </c>
      <c r="C51" s="99"/>
      <c r="D51" s="99"/>
      <c r="E51" s="99"/>
      <c r="F51" s="99"/>
      <c r="G51" s="99"/>
      <c r="H51" s="268">
        <f>'Tabblad voor expert'!E46</f>
        <v>420</v>
      </c>
      <c r="I51" s="263"/>
      <c r="J51" s="264"/>
    </row>
    <row r="52" spans="1:10" ht="4.8" customHeight="1">
      <c r="A52" s="95"/>
      <c r="B52" s="99"/>
      <c r="C52" s="99"/>
      <c r="D52" s="99"/>
      <c r="E52" s="99"/>
      <c r="F52" s="99"/>
      <c r="G52" s="99"/>
      <c r="H52" s="122"/>
      <c r="I52" s="122"/>
      <c r="J52" s="123"/>
    </row>
    <row r="53" spans="1:10">
      <c r="A53" s="95" t="s">
        <v>48</v>
      </c>
      <c r="B53" s="99" t="s">
        <v>88</v>
      </c>
      <c r="C53" s="99"/>
      <c r="D53" s="99"/>
      <c r="E53" s="99"/>
      <c r="F53" s="99"/>
      <c r="G53" s="99"/>
      <c r="H53" s="235">
        <f>H49-H51</f>
        <v>855</v>
      </c>
      <c r="I53" s="236"/>
      <c r="J53" s="237"/>
    </row>
    <row r="54" spans="1:10" ht="4.8" customHeight="1">
      <c r="A54" s="95"/>
      <c r="B54" s="99"/>
      <c r="C54" s="99"/>
      <c r="D54" s="99"/>
      <c r="E54" s="99"/>
      <c r="F54" s="99"/>
      <c r="G54" s="99"/>
      <c r="H54" s="122"/>
      <c r="I54" s="122"/>
      <c r="J54" s="123"/>
    </row>
    <row r="55" spans="1:10" ht="12.6" customHeight="1">
      <c r="A55" s="212" t="s">
        <v>210</v>
      </c>
      <c r="B55" s="107" t="s">
        <v>211</v>
      </c>
      <c r="C55" s="99"/>
      <c r="D55" s="99"/>
      <c r="E55" s="99"/>
      <c r="F55" s="99"/>
      <c r="G55" s="99"/>
      <c r="H55" s="99"/>
      <c r="I55" s="99"/>
      <c r="J55" s="102"/>
    </row>
    <row r="56" spans="1:10" ht="24.6" customHeight="1">
      <c r="A56" s="213" t="s">
        <v>210</v>
      </c>
      <c r="B56" s="247" t="s">
        <v>209</v>
      </c>
      <c r="C56" s="248"/>
      <c r="D56" s="248"/>
      <c r="E56" s="248"/>
      <c r="F56" s="248"/>
      <c r="G56" s="248"/>
      <c r="H56" s="248"/>
      <c r="I56" s="248"/>
      <c r="J56" s="249"/>
    </row>
    <row r="57" spans="1:10" ht="17.399999999999999">
      <c r="A57" s="33"/>
      <c r="B57" s="243" t="s">
        <v>3</v>
      </c>
      <c r="C57" s="244"/>
      <c r="D57" s="244"/>
      <c r="E57" s="244"/>
      <c r="F57" s="244"/>
      <c r="G57" s="244"/>
      <c r="H57" s="244"/>
      <c r="I57" s="244"/>
      <c r="J57" s="245"/>
    </row>
    <row r="58" spans="1:10" ht="1.2" customHeight="1">
      <c r="A58" s="85"/>
      <c r="B58" s="124"/>
      <c r="C58" s="125"/>
      <c r="D58" s="125"/>
      <c r="E58" s="125"/>
      <c r="F58" s="125"/>
      <c r="G58" s="125"/>
      <c r="H58" s="125"/>
      <c r="I58" s="125"/>
      <c r="J58" s="126"/>
    </row>
    <row r="59" spans="1:10" ht="2.4" customHeight="1">
      <c r="A59" s="75"/>
      <c r="B59" s="127"/>
      <c r="C59" s="128"/>
      <c r="D59" s="128"/>
      <c r="E59" s="128"/>
      <c r="F59" s="128"/>
      <c r="G59" s="128"/>
      <c r="H59" s="128"/>
      <c r="I59" s="128"/>
      <c r="J59" s="129"/>
    </row>
    <row r="60" spans="1:10">
      <c r="A60" s="83" t="s">
        <v>210</v>
      </c>
      <c r="B60" s="131" t="s">
        <v>213</v>
      </c>
      <c r="C60" s="131"/>
      <c r="D60" s="131"/>
      <c r="E60" s="131"/>
      <c r="F60" s="131"/>
      <c r="G60" s="131"/>
      <c r="H60" s="131"/>
      <c r="I60" s="131"/>
      <c r="J60" s="132"/>
    </row>
    <row r="61" spans="1:10">
      <c r="A61" s="83" t="s">
        <v>210</v>
      </c>
      <c r="B61" s="131" t="s">
        <v>214</v>
      </c>
      <c r="C61" s="131"/>
      <c r="D61" s="131"/>
      <c r="E61" s="131"/>
      <c r="F61" s="131"/>
      <c r="G61" s="131"/>
      <c r="H61" s="131"/>
      <c r="I61" s="131"/>
      <c r="J61" s="132"/>
    </row>
    <row r="62" spans="1:10">
      <c r="A62" s="83" t="s">
        <v>210</v>
      </c>
      <c r="B62" s="131" t="s">
        <v>215</v>
      </c>
      <c r="C62" s="131"/>
      <c r="D62" s="131"/>
      <c r="E62" s="131"/>
      <c r="F62" s="131"/>
      <c r="G62" s="131"/>
      <c r="H62" s="131"/>
      <c r="I62" s="131"/>
      <c r="J62" s="132"/>
    </row>
    <row r="63" spans="1:10" ht="7.2" customHeight="1">
      <c r="A63" s="83"/>
      <c r="B63" s="3"/>
      <c r="C63" s="3"/>
      <c r="D63" s="3"/>
      <c r="E63" s="3"/>
      <c r="F63" s="3"/>
      <c r="G63" s="3"/>
      <c r="H63" s="3"/>
      <c r="I63" s="3"/>
      <c r="J63" s="84"/>
    </row>
    <row r="64" spans="1:10" ht="17.399999999999999">
      <c r="A64" s="33"/>
      <c r="B64" s="243" t="s">
        <v>212</v>
      </c>
      <c r="C64" s="243"/>
      <c r="D64" s="243"/>
      <c r="E64" s="243"/>
      <c r="F64" s="243"/>
      <c r="G64" s="243"/>
      <c r="H64" s="243"/>
      <c r="I64" s="243"/>
      <c r="J64" s="246"/>
    </row>
    <row r="65" spans="1:10" ht="1.2" customHeight="1">
      <c r="A65" s="85"/>
      <c r="B65" s="90"/>
      <c r="C65" s="90"/>
      <c r="D65" s="90"/>
      <c r="E65" s="90"/>
      <c r="F65" s="90"/>
      <c r="G65" s="90"/>
      <c r="H65" s="90"/>
      <c r="I65" s="90"/>
      <c r="J65" s="91"/>
    </row>
    <row r="66" spans="1:10" ht="2.4" customHeight="1">
      <c r="A66" s="215"/>
      <c r="B66" s="216"/>
      <c r="C66" s="216"/>
      <c r="D66" s="216"/>
      <c r="E66" s="216"/>
      <c r="F66" s="216"/>
      <c r="G66" s="216"/>
      <c r="H66" s="216"/>
      <c r="I66" s="216"/>
      <c r="J66" s="217"/>
    </row>
    <row r="67" spans="1:10" ht="39.6" customHeight="1">
      <c r="A67" s="250" t="s">
        <v>216</v>
      </c>
      <c r="B67" s="251"/>
      <c r="C67" s="251"/>
      <c r="D67" s="251"/>
      <c r="E67" s="251"/>
      <c r="F67" s="251"/>
      <c r="G67" s="251"/>
      <c r="H67" s="251"/>
      <c r="I67" s="251"/>
      <c r="J67" s="252"/>
    </row>
    <row r="68" spans="1:10" ht="28.8" customHeight="1">
      <c r="A68" s="250" t="s">
        <v>217</v>
      </c>
      <c r="B68" s="253"/>
      <c r="C68" s="253"/>
      <c r="D68" s="253"/>
      <c r="E68" s="253"/>
      <c r="F68" s="253"/>
      <c r="G68" s="253"/>
      <c r="H68" s="253"/>
      <c r="I68" s="253"/>
      <c r="J68" s="254"/>
    </row>
    <row r="69" spans="1:10" ht="28.8" customHeight="1">
      <c r="A69" s="250" t="s">
        <v>218</v>
      </c>
      <c r="B69" s="251"/>
      <c r="C69" s="251"/>
      <c r="D69" s="251"/>
      <c r="E69" s="251"/>
      <c r="F69" s="251"/>
      <c r="G69" s="251"/>
      <c r="H69" s="251"/>
      <c r="I69" s="251"/>
      <c r="J69" s="252"/>
    </row>
    <row r="70" spans="1:10">
      <c r="A70" s="133"/>
      <c r="B70" s="134"/>
      <c r="C70" s="134"/>
      <c r="D70" s="134"/>
      <c r="E70" s="134"/>
      <c r="F70" s="134"/>
      <c r="G70" s="134"/>
      <c r="H70" s="286" t="s">
        <v>59</v>
      </c>
      <c r="I70" s="287"/>
      <c r="J70" s="288"/>
    </row>
    <row r="71" spans="1:10">
      <c r="A71" s="111"/>
      <c r="B71" s="112"/>
      <c r="C71" s="112"/>
      <c r="D71" s="112"/>
      <c r="E71" s="112"/>
      <c r="F71" s="92"/>
      <c r="G71" s="92"/>
      <c r="H71" s="92"/>
      <c r="I71" s="92"/>
      <c r="J71" s="93"/>
    </row>
    <row r="72" spans="1:10" ht="21">
      <c r="A72" s="31"/>
      <c r="B72" s="2"/>
      <c r="C72" s="2"/>
      <c r="D72" s="2"/>
      <c r="E72" s="2"/>
      <c r="F72" s="274" t="s">
        <v>139</v>
      </c>
      <c r="G72" s="274"/>
      <c r="H72" s="274"/>
      <c r="I72" s="274"/>
      <c r="J72" s="283"/>
    </row>
    <row r="73" spans="1:10">
      <c r="A73" s="31"/>
      <c r="B73" s="2"/>
      <c r="C73" s="2"/>
      <c r="D73" s="2"/>
      <c r="E73" s="2"/>
      <c r="F73" s="79"/>
      <c r="G73" s="96"/>
      <c r="H73" s="96"/>
      <c r="I73" s="96"/>
      <c r="J73" s="80"/>
    </row>
    <row r="74" spans="1:10">
      <c r="A74" s="31"/>
      <c r="B74" s="2"/>
      <c r="C74" s="2"/>
      <c r="D74" s="2"/>
      <c r="E74" s="2"/>
      <c r="F74" s="277" t="s">
        <v>148</v>
      </c>
      <c r="G74" s="277"/>
      <c r="H74" s="277"/>
      <c r="I74" s="277"/>
      <c r="J74" s="284"/>
    </row>
    <row r="75" spans="1:10">
      <c r="A75" s="31"/>
      <c r="B75" s="2"/>
      <c r="C75" s="2"/>
      <c r="D75" s="2"/>
      <c r="E75" s="2"/>
      <c r="F75" s="277" t="s">
        <v>146</v>
      </c>
      <c r="G75" s="277"/>
      <c r="H75" s="277"/>
      <c r="I75" s="277"/>
      <c r="J75" s="284"/>
    </row>
    <row r="76" spans="1:10">
      <c r="A76" s="31"/>
      <c r="B76" s="2"/>
      <c r="C76" s="2"/>
      <c r="D76" s="2"/>
      <c r="E76" s="2"/>
      <c r="F76" s="277" t="s">
        <v>147</v>
      </c>
      <c r="G76" s="277"/>
      <c r="H76" s="277"/>
      <c r="I76" s="277"/>
      <c r="J76" s="284"/>
    </row>
    <row r="77" spans="1:10">
      <c r="A77" s="31"/>
      <c r="B77" s="2"/>
      <c r="C77" s="2"/>
      <c r="D77" s="2"/>
      <c r="E77" s="2"/>
      <c r="F77" s="280"/>
      <c r="G77" s="280"/>
      <c r="H77" s="280"/>
      <c r="I77" s="280"/>
      <c r="J77" s="285"/>
    </row>
    <row r="78" spans="1:10" ht="1.2" customHeight="1">
      <c r="A78" s="85"/>
      <c r="B78" s="87"/>
      <c r="C78" s="87"/>
      <c r="D78" s="87"/>
      <c r="E78" s="87"/>
      <c r="F78" s="87"/>
      <c r="G78" s="87"/>
      <c r="H78" s="87"/>
      <c r="I78" s="87"/>
      <c r="J78" s="88"/>
    </row>
    <row r="79" spans="1:10">
      <c r="A79" s="31"/>
      <c r="B79" s="2"/>
      <c r="C79" s="2"/>
      <c r="D79" s="2"/>
      <c r="E79" s="2"/>
      <c r="F79" s="2"/>
      <c r="G79" s="2"/>
      <c r="H79" s="2"/>
      <c r="I79" s="2"/>
      <c r="J79" s="32"/>
    </row>
    <row r="80" spans="1:10" ht="48" customHeight="1">
      <c r="A80" s="281" t="s">
        <v>8</v>
      </c>
      <c r="B80" s="282"/>
      <c r="C80" s="289" t="s">
        <v>56</v>
      </c>
      <c r="D80" s="289"/>
      <c r="E80" s="289"/>
      <c r="F80" s="289"/>
      <c r="G80" s="289"/>
      <c r="H80" s="289"/>
      <c r="I80" s="289"/>
      <c r="J80" s="290"/>
    </row>
    <row r="81" spans="1:10" ht="10.8" customHeight="1">
      <c r="A81" s="31"/>
      <c r="B81" s="2"/>
      <c r="C81" s="2"/>
      <c r="D81" s="2"/>
      <c r="E81" s="2"/>
      <c r="F81" s="2"/>
      <c r="G81" s="2"/>
      <c r="H81" s="2"/>
      <c r="I81" s="2"/>
      <c r="J81" s="32"/>
    </row>
    <row r="82" spans="1:10" ht="49.8" customHeight="1">
      <c r="A82" s="281" t="s">
        <v>9</v>
      </c>
      <c r="B82" s="282"/>
      <c r="C82" s="241" t="s">
        <v>219</v>
      </c>
      <c r="D82" s="241"/>
      <c r="E82" s="241"/>
      <c r="F82" s="241"/>
      <c r="G82" s="241"/>
      <c r="H82" s="241"/>
      <c r="I82" s="241"/>
      <c r="J82" s="242"/>
    </row>
    <row r="83" spans="1:10" ht="10.8" customHeight="1">
      <c r="A83" s="31"/>
      <c r="B83" s="2"/>
      <c r="C83" s="2"/>
      <c r="D83" s="2"/>
      <c r="E83" s="2"/>
      <c r="F83" s="2"/>
      <c r="G83" s="2"/>
      <c r="H83" s="2"/>
      <c r="I83" s="2"/>
      <c r="J83" s="32"/>
    </row>
    <row r="84" spans="1:10" ht="70.2" customHeight="1">
      <c r="A84" s="281" t="s">
        <v>10</v>
      </c>
      <c r="B84" s="282"/>
      <c r="C84" s="241" t="s">
        <v>180</v>
      </c>
      <c r="D84" s="241"/>
      <c r="E84" s="241"/>
      <c r="F84" s="241"/>
      <c r="G84" s="241"/>
      <c r="H84" s="241"/>
      <c r="I84" s="241"/>
      <c r="J84" s="242"/>
    </row>
    <row r="85" spans="1:10" ht="10.8" customHeight="1">
      <c r="A85" s="31"/>
      <c r="B85" s="2"/>
      <c r="C85" s="2"/>
      <c r="D85" s="2"/>
      <c r="E85" s="2"/>
      <c r="F85" s="2"/>
      <c r="G85" s="2"/>
      <c r="H85" s="2"/>
      <c r="I85" s="2"/>
      <c r="J85" s="32"/>
    </row>
    <row r="86" spans="1:10" ht="64.8" customHeight="1">
      <c r="A86" s="281" t="s">
        <v>11</v>
      </c>
      <c r="B86" s="282"/>
      <c r="C86" s="241" t="s">
        <v>57</v>
      </c>
      <c r="D86" s="241"/>
      <c r="E86" s="241"/>
      <c r="F86" s="241"/>
      <c r="G86" s="241"/>
      <c r="H86" s="241"/>
      <c r="I86" s="241"/>
      <c r="J86" s="242"/>
    </row>
    <row r="87" spans="1:10" ht="10.8" customHeight="1">
      <c r="A87" s="31"/>
      <c r="B87" s="2"/>
      <c r="C87" s="2"/>
      <c r="D87" s="2"/>
      <c r="E87" s="2"/>
      <c r="F87" s="2"/>
      <c r="G87" s="2"/>
      <c r="H87" s="2"/>
      <c r="I87" s="2"/>
      <c r="J87" s="32"/>
    </row>
    <row r="88" spans="1:10" ht="79.8" customHeight="1">
      <c r="A88" s="258" t="s">
        <v>12</v>
      </c>
      <c r="B88" s="259"/>
      <c r="C88" s="241" t="s">
        <v>220</v>
      </c>
      <c r="D88" s="241"/>
      <c r="E88" s="241"/>
      <c r="F88" s="241"/>
      <c r="G88" s="241"/>
      <c r="H88" s="241"/>
      <c r="I88" s="241"/>
      <c r="J88" s="242"/>
    </row>
    <row r="89" spans="1:10" ht="10.8" customHeight="1">
      <c r="A89" s="31"/>
      <c r="B89" s="2"/>
      <c r="C89" s="2"/>
      <c r="D89" s="2"/>
      <c r="E89" s="2"/>
      <c r="F89" s="2"/>
      <c r="G89" s="2"/>
      <c r="H89" s="2"/>
      <c r="I89" s="2"/>
      <c r="J89" s="32"/>
    </row>
    <row r="90" spans="1:10" ht="81.599999999999994" customHeight="1">
      <c r="A90" s="258" t="s">
        <v>13</v>
      </c>
      <c r="B90" s="259"/>
      <c r="C90" s="241" t="s">
        <v>181</v>
      </c>
      <c r="D90" s="241"/>
      <c r="E90" s="241"/>
      <c r="F90" s="241"/>
      <c r="G90" s="241"/>
      <c r="H90" s="241"/>
      <c r="I90" s="241"/>
      <c r="J90" s="242"/>
    </row>
    <row r="91" spans="1:10" ht="5.4" customHeight="1">
      <c r="A91" s="31"/>
      <c r="B91" s="2"/>
      <c r="C91" s="2"/>
      <c r="D91" s="2"/>
      <c r="E91" s="2"/>
      <c r="F91" s="2"/>
      <c r="G91" s="2"/>
      <c r="H91" s="2"/>
      <c r="I91" s="2"/>
      <c r="J91" s="32"/>
    </row>
    <row r="92" spans="1:10" ht="17.399999999999999">
      <c r="A92" s="238" t="s">
        <v>58</v>
      </c>
      <c r="B92" s="239"/>
      <c r="C92" s="239"/>
      <c r="D92" s="239"/>
      <c r="E92" s="239"/>
      <c r="F92" s="239"/>
      <c r="G92" s="239"/>
      <c r="H92" s="239"/>
      <c r="I92" s="239"/>
      <c r="J92" s="240"/>
    </row>
    <row r="93" spans="1:10" ht="1.2" customHeight="1">
      <c r="A93" s="85"/>
      <c r="B93" s="87"/>
      <c r="C93" s="87"/>
      <c r="D93" s="87"/>
      <c r="E93" s="87"/>
      <c r="F93" s="87"/>
      <c r="G93" s="87"/>
      <c r="H93" s="87"/>
      <c r="I93" s="87"/>
      <c r="J93" s="88"/>
    </row>
    <row r="94" spans="1:10">
      <c r="A94" s="31"/>
      <c r="B94" s="2"/>
      <c r="C94" s="2"/>
      <c r="D94" s="291" t="s">
        <v>222</v>
      </c>
      <c r="E94" s="291"/>
      <c r="F94" s="291"/>
      <c r="G94" s="291"/>
      <c r="H94" s="291"/>
      <c r="I94" s="291"/>
      <c r="J94" s="292"/>
    </row>
    <row r="95" spans="1:10">
      <c r="A95" s="31"/>
      <c r="B95" s="2"/>
      <c r="C95" s="2"/>
      <c r="D95" s="2"/>
      <c r="E95" s="2"/>
      <c r="F95" s="2"/>
      <c r="G95" s="2"/>
      <c r="H95" s="2"/>
      <c r="I95" s="2"/>
      <c r="J95" s="32"/>
    </row>
    <row r="96" spans="1:10">
      <c r="A96" s="31"/>
      <c r="B96" s="2"/>
      <c r="C96" s="2"/>
      <c r="D96" s="2"/>
      <c r="E96" s="2"/>
      <c r="F96" s="2"/>
      <c r="G96" s="2"/>
      <c r="H96" s="2"/>
      <c r="I96" s="2"/>
      <c r="J96" s="32"/>
    </row>
    <row r="97" spans="1:10">
      <c r="A97" s="31"/>
      <c r="B97" s="2"/>
      <c r="C97" s="2"/>
      <c r="D97" s="2"/>
      <c r="E97" s="2"/>
      <c r="F97" s="2"/>
      <c r="G97" s="2"/>
      <c r="H97" s="2"/>
      <c r="I97" s="2"/>
      <c r="J97" s="32"/>
    </row>
    <row r="98" spans="1:10" ht="29.4" customHeight="1">
      <c r="A98" s="31"/>
      <c r="B98" s="2"/>
      <c r="C98" s="2"/>
      <c r="D98" s="2"/>
      <c r="E98" s="2"/>
      <c r="F98" s="2"/>
      <c r="G98" s="2"/>
      <c r="H98" s="2"/>
      <c r="I98" s="2"/>
      <c r="J98" s="32"/>
    </row>
    <row r="99" spans="1:10" ht="54.6" customHeight="1">
      <c r="A99" s="31"/>
      <c r="B99" s="2"/>
      <c r="C99" s="2"/>
      <c r="D99"/>
      <c r="E99" s="2"/>
      <c r="F99" s="2"/>
      <c r="G99" s="232" t="s">
        <v>221</v>
      </c>
      <c r="H99" s="233"/>
      <c r="I99" s="233"/>
      <c r="J99" s="234"/>
    </row>
    <row r="100" spans="1:10" ht="24" customHeight="1">
      <c r="A100" s="255" t="s">
        <v>175</v>
      </c>
      <c r="B100" s="256"/>
      <c r="C100" s="256"/>
      <c r="D100" s="256"/>
      <c r="E100" s="256"/>
      <c r="F100" s="256"/>
      <c r="G100" s="256"/>
      <c r="H100" s="256"/>
      <c r="I100" s="256"/>
      <c r="J100" s="257"/>
    </row>
    <row r="101" spans="1:10">
      <c r="A101" s="190"/>
      <c r="B101" s="191"/>
      <c r="C101" s="191"/>
      <c r="D101" s="191"/>
      <c r="E101" s="191"/>
      <c r="F101" s="191"/>
      <c r="G101" s="191"/>
      <c r="H101" s="293" t="s">
        <v>59</v>
      </c>
      <c r="I101" s="294"/>
      <c r="J101" s="295"/>
    </row>
    <row r="102" spans="1:10">
      <c r="A102" s="2"/>
      <c r="B102" s="2"/>
      <c r="C102" s="2"/>
      <c r="D102" s="2"/>
      <c r="E102" s="2"/>
      <c r="F102" s="2"/>
      <c r="G102" s="2"/>
      <c r="H102" s="2"/>
      <c r="I102" s="2"/>
      <c r="J102" s="2"/>
    </row>
    <row r="103" spans="1:10" ht="17.399999999999999">
      <c r="A103" s="296" t="s">
        <v>155</v>
      </c>
      <c r="B103" s="297"/>
      <c r="C103" s="297"/>
      <c r="D103" s="297"/>
      <c r="E103" s="297"/>
      <c r="F103" s="297"/>
      <c r="G103" s="297"/>
      <c r="H103" s="297"/>
      <c r="I103" s="297"/>
      <c r="J103" s="298"/>
    </row>
    <row r="104" spans="1:10" ht="1.2" customHeight="1">
      <c r="A104" s="172"/>
      <c r="B104" s="173"/>
      <c r="C104" s="173"/>
      <c r="D104" s="173"/>
      <c r="E104" s="173"/>
      <c r="F104" s="173"/>
      <c r="G104" s="173"/>
      <c r="H104" s="173"/>
      <c r="I104" s="173"/>
      <c r="J104" s="174"/>
    </row>
    <row r="105" spans="1:10" ht="1.2" customHeight="1">
      <c r="A105" s="175"/>
      <c r="B105" s="176"/>
      <c r="C105" s="176"/>
      <c r="D105" s="176"/>
      <c r="E105" s="176"/>
      <c r="F105" s="176"/>
      <c r="G105" s="176"/>
      <c r="H105" s="176"/>
      <c r="I105" s="176"/>
      <c r="J105" s="177"/>
    </row>
    <row r="106" spans="1:10">
      <c r="A106" s="31"/>
      <c r="B106" s="2"/>
      <c r="C106" s="2"/>
      <c r="D106" s="2"/>
      <c r="E106" s="2"/>
      <c r="F106" s="2"/>
      <c r="G106" s="2"/>
      <c r="H106" s="2"/>
      <c r="I106" s="2"/>
      <c r="J106" s="32"/>
    </row>
    <row r="107" spans="1:10">
      <c r="A107" s="31"/>
      <c r="B107" s="2"/>
      <c r="C107" s="2"/>
      <c r="D107" s="2"/>
      <c r="E107" s="2"/>
      <c r="F107" s="2"/>
      <c r="G107" s="2"/>
      <c r="H107" s="2"/>
      <c r="I107" s="2"/>
      <c r="J107" s="32"/>
    </row>
    <row r="108" spans="1:10">
      <c r="A108" s="31"/>
      <c r="B108" s="2"/>
      <c r="C108" s="2" t="s">
        <v>110</v>
      </c>
      <c r="D108" s="178">
        <f>'Tabblad voor expert'!D21</f>
        <v>2550</v>
      </c>
      <c r="E108" s="2" t="s">
        <v>119</v>
      </c>
      <c r="F108" s="178">
        <f>H35</f>
        <v>2550</v>
      </c>
      <c r="G108" s="2" t="s">
        <v>112</v>
      </c>
      <c r="H108" s="178">
        <f>H23</f>
        <v>920.98</v>
      </c>
      <c r="I108" s="2"/>
      <c r="J108" s="32"/>
    </row>
    <row r="109" spans="1:10">
      <c r="A109" s="31"/>
      <c r="B109" s="2"/>
      <c r="C109" s="2"/>
      <c r="D109" s="2"/>
      <c r="E109" s="2"/>
      <c r="F109" s="2"/>
      <c r="G109" s="2" t="s">
        <v>113</v>
      </c>
      <c r="H109" s="178">
        <f>H25</f>
        <v>1029.02</v>
      </c>
      <c r="I109" s="2"/>
      <c r="J109" s="32"/>
    </row>
    <row r="110" spans="1:10">
      <c r="A110" s="31"/>
      <c r="B110" s="2"/>
      <c r="C110" s="2"/>
      <c r="D110" s="2"/>
      <c r="E110" s="2"/>
      <c r="F110" s="2"/>
      <c r="G110" s="2" t="s">
        <v>114</v>
      </c>
      <c r="H110" s="178">
        <f>H27</f>
        <v>160.21938160746058</v>
      </c>
      <c r="I110" s="2"/>
      <c r="J110" s="32"/>
    </row>
    <row r="111" spans="1:10">
      <c r="A111" s="31"/>
      <c r="B111" s="2"/>
      <c r="C111" s="2"/>
      <c r="D111" s="2"/>
      <c r="E111" s="2"/>
      <c r="F111" s="2"/>
      <c r="G111" s="179" t="s">
        <v>111</v>
      </c>
      <c r="H111" s="193">
        <f>H37</f>
        <v>439.78061839253951</v>
      </c>
      <c r="I111" s="2"/>
      <c r="J111" s="32"/>
    </row>
    <row r="112" spans="1:10">
      <c r="A112" s="31"/>
      <c r="B112" s="2"/>
      <c r="C112" s="2"/>
      <c r="D112" s="2"/>
      <c r="E112" s="2"/>
      <c r="F112" s="2"/>
      <c r="G112" s="2"/>
      <c r="H112" s="2"/>
      <c r="I112" s="2"/>
      <c r="J112" s="32"/>
    </row>
    <row r="113" spans="1:10">
      <c r="A113" s="31"/>
      <c r="B113" s="2"/>
      <c r="C113" s="2"/>
      <c r="D113" s="2"/>
      <c r="E113" s="2"/>
      <c r="F113" s="2"/>
      <c r="G113" s="2"/>
      <c r="H113" s="2"/>
      <c r="I113" s="2"/>
      <c r="J113" s="32"/>
    </row>
    <row r="114" spans="1:10">
      <c r="A114" s="31"/>
      <c r="B114" s="2"/>
      <c r="C114" s="2"/>
      <c r="D114" s="2"/>
      <c r="E114" s="2"/>
      <c r="F114" s="2"/>
      <c r="G114" s="2"/>
      <c r="H114" s="2"/>
      <c r="I114" s="2"/>
      <c r="J114" s="32"/>
    </row>
    <row r="115" spans="1:10">
      <c r="A115" s="31"/>
      <c r="B115" s="2"/>
      <c r="C115" s="2"/>
      <c r="D115" s="2"/>
      <c r="E115" s="2"/>
      <c r="F115" s="2"/>
      <c r="G115" s="2"/>
      <c r="H115" s="2"/>
      <c r="I115" s="2"/>
      <c r="J115" s="32"/>
    </row>
    <row r="116" spans="1:10">
      <c r="A116" s="31"/>
      <c r="B116" s="2"/>
      <c r="C116" s="2"/>
      <c r="D116" s="2"/>
      <c r="E116" s="2"/>
      <c r="F116" s="2"/>
      <c r="G116" s="2"/>
      <c r="H116" s="2"/>
      <c r="I116" s="2"/>
      <c r="J116" s="32"/>
    </row>
    <row r="117" spans="1:10">
      <c r="A117" s="31"/>
      <c r="B117" s="2"/>
      <c r="C117" s="2"/>
      <c r="D117" s="2"/>
      <c r="E117" s="2"/>
      <c r="F117" s="2"/>
      <c r="G117" s="2"/>
      <c r="H117" s="2"/>
      <c r="I117" s="2"/>
      <c r="J117" s="32"/>
    </row>
    <row r="118" spans="1:10">
      <c r="A118" s="31"/>
      <c r="B118" s="2"/>
      <c r="C118" s="2"/>
      <c r="D118" s="2"/>
      <c r="E118" s="2"/>
      <c r="F118" s="2"/>
      <c r="G118" s="2"/>
      <c r="H118" s="2"/>
      <c r="I118" s="2"/>
      <c r="J118" s="32"/>
    </row>
    <row r="119" spans="1:10">
      <c r="A119" s="31"/>
      <c r="B119" s="2"/>
      <c r="C119" s="2"/>
      <c r="D119" s="2"/>
      <c r="E119" s="2"/>
      <c r="F119" s="2"/>
      <c r="G119" s="2"/>
      <c r="H119" s="2"/>
      <c r="I119" s="2"/>
      <c r="J119" s="32"/>
    </row>
    <row r="120" spans="1:10">
      <c r="A120" s="31"/>
      <c r="B120" s="2"/>
      <c r="C120" s="2"/>
      <c r="D120" s="2"/>
      <c r="E120" s="2"/>
      <c r="F120" s="2"/>
      <c r="G120" s="2"/>
      <c r="H120" s="2"/>
      <c r="I120" s="2"/>
      <c r="J120" s="32"/>
    </row>
    <row r="121" spans="1:10">
      <c r="A121" s="31"/>
      <c r="B121" s="2"/>
      <c r="C121" s="2"/>
      <c r="D121" s="2"/>
      <c r="E121" s="2"/>
      <c r="F121" s="2"/>
      <c r="G121" s="2"/>
      <c r="H121" s="2"/>
      <c r="I121" s="2"/>
      <c r="J121" s="32"/>
    </row>
    <row r="122" spans="1:10">
      <c r="A122" s="31"/>
      <c r="B122" s="2"/>
      <c r="C122" s="2"/>
      <c r="D122" s="2"/>
      <c r="E122" s="2"/>
      <c r="F122" s="2"/>
      <c r="G122" s="2"/>
      <c r="H122" s="2"/>
      <c r="I122" s="2"/>
      <c r="J122" s="180"/>
    </row>
    <row r="123" spans="1:10" ht="13.8" customHeight="1">
      <c r="A123" s="300" t="s">
        <v>124</v>
      </c>
      <c r="B123" s="301"/>
      <c r="C123" s="310"/>
      <c r="D123" s="181">
        <f>'Zelf aanpassen'!I30</f>
        <v>1</v>
      </c>
      <c r="E123" s="182" t="s">
        <v>117</v>
      </c>
      <c r="F123" s="183"/>
      <c r="G123" s="119"/>
      <c r="H123" s="303" t="s">
        <v>178</v>
      </c>
      <c r="I123" s="304"/>
      <c r="J123" s="305"/>
    </row>
    <row r="124" spans="1:10">
      <c r="A124" s="309" t="s">
        <v>118</v>
      </c>
      <c r="B124" s="299"/>
      <c r="C124" s="299"/>
      <c r="D124" s="299"/>
      <c r="E124" s="299"/>
      <c r="F124" s="299"/>
      <c r="G124" s="263"/>
      <c r="H124" s="306">
        <f>H43</f>
        <v>164.00725369312738</v>
      </c>
      <c r="I124" s="306"/>
      <c r="J124" s="267"/>
    </row>
    <row r="125" spans="1:10">
      <c r="A125" s="184"/>
      <c r="B125" s="185"/>
      <c r="C125" s="185"/>
      <c r="D125" s="185"/>
      <c r="E125" s="185"/>
      <c r="F125" s="185"/>
      <c r="G125" s="2"/>
      <c r="H125" s="186"/>
      <c r="I125" s="320" t="s">
        <v>72</v>
      </c>
      <c r="J125" s="321"/>
    </row>
    <row r="126" spans="1:10">
      <c r="A126" s="31"/>
      <c r="B126" s="2"/>
      <c r="C126" s="2"/>
      <c r="D126" s="2"/>
      <c r="E126" s="2"/>
      <c r="F126" s="2"/>
      <c r="G126" s="2"/>
      <c r="H126" s="2"/>
      <c r="I126" s="2"/>
      <c r="J126" s="32"/>
    </row>
    <row r="127" spans="1:10">
      <c r="A127" s="31"/>
      <c r="B127" s="2" t="s">
        <v>107</v>
      </c>
      <c r="C127" s="2"/>
      <c r="D127" s="2" t="s">
        <v>120</v>
      </c>
      <c r="E127" s="2"/>
      <c r="F127" s="2" t="s">
        <v>149</v>
      </c>
      <c r="G127" s="2"/>
      <c r="H127" s="2"/>
      <c r="I127" s="2"/>
      <c r="J127" s="32"/>
    </row>
    <row r="128" spans="1:10">
      <c r="A128" s="31"/>
      <c r="B128" s="187">
        <f>'Tabblad voor expert'!D21</f>
        <v>2550</v>
      </c>
      <c r="C128" s="2"/>
      <c r="D128" s="178">
        <f>H51</f>
        <v>420</v>
      </c>
      <c r="E128" s="2"/>
      <c r="F128" s="187">
        <f>H49</f>
        <v>1275</v>
      </c>
      <c r="G128" s="2"/>
      <c r="H128" s="2"/>
      <c r="I128" s="2"/>
      <c r="J128" s="32"/>
    </row>
    <row r="129" spans="1:10">
      <c r="A129" s="31"/>
      <c r="B129" s="2"/>
      <c r="C129" s="2"/>
      <c r="D129" s="2"/>
      <c r="E129" s="2"/>
      <c r="F129" s="2"/>
      <c r="G129" s="2"/>
      <c r="H129" s="2"/>
      <c r="I129" s="2"/>
      <c r="J129" s="32"/>
    </row>
    <row r="130" spans="1:10">
      <c r="A130" s="31"/>
      <c r="B130" s="2"/>
      <c r="C130" s="2"/>
      <c r="D130" s="2"/>
      <c r="E130" s="2"/>
      <c r="F130" s="2"/>
      <c r="G130" s="2"/>
      <c r="H130" s="2"/>
      <c r="I130" s="2"/>
      <c r="J130" s="32"/>
    </row>
    <row r="131" spans="1:10">
      <c r="A131" s="31"/>
      <c r="B131" s="2"/>
      <c r="C131" s="2"/>
      <c r="D131" s="2"/>
      <c r="E131" s="2"/>
      <c r="F131" s="2"/>
      <c r="G131" s="2"/>
      <c r="H131" s="2"/>
      <c r="I131" s="2"/>
      <c r="J131" s="32"/>
    </row>
    <row r="132" spans="1:10">
      <c r="A132" s="31"/>
      <c r="B132" s="2"/>
      <c r="C132" s="2"/>
      <c r="D132" s="2"/>
      <c r="E132" s="2"/>
      <c r="F132" s="2"/>
      <c r="G132" s="2"/>
      <c r="H132" s="2"/>
      <c r="I132" s="2"/>
      <c r="J132" s="32"/>
    </row>
    <row r="133" spans="1:10">
      <c r="A133" s="31"/>
      <c r="B133" s="2"/>
      <c r="C133" s="2"/>
      <c r="D133" s="2"/>
      <c r="E133" s="2"/>
      <c r="F133" s="2"/>
      <c r="G133" s="2"/>
      <c r="H133" s="2"/>
      <c r="I133" s="2"/>
      <c r="J133" s="32"/>
    </row>
    <row r="134" spans="1:10">
      <c r="A134" s="31"/>
      <c r="B134" s="2"/>
      <c r="C134" s="2"/>
      <c r="D134" s="2"/>
      <c r="E134" s="2"/>
      <c r="F134" s="2"/>
      <c r="G134" s="2"/>
      <c r="H134" s="2"/>
      <c r="I134" s="2"/>
      <c r="J134" s="32"/>
    </row>
    <row r="135" spans="1:10">
      <c r="A135" s="31"/>
      <c r="B135" s="2"/>
      <c r="C135" s="2"/>
      <c r="D135" s="2"/>
      <c r="E135" s="2"/>
      <c r="F135" s="2"/>
      <c r="G135" s="2"/>
      <c r="H135" s="2"/>
      <c r="I135" s="2"/>
      <c r="J135" s="32"/>
    </row>
    <row r="136" spans="1:10">
      <c r="A136" s="31"/>
      <c r="B136" s="2"/>
      <c r="C136" s="2"/>
      <c r="D136" s="2"/>
      <c r="E136" s="2"/>
      <c r="F136" s="2"/>
      <c r="G136" s="2"/>
      <c r="H136" s="2"/>
      <c r="I136" s="2"/>
      <c r="J136" s="32"/>
    </row>
    <row r="137" spans="1:10">
      <c r="A137" s="31"/>
      <c r="B137" s="2"/>
      <c r="C137" s="2"/>
      <c r="D137" s="2"/>
      <c r="E137" s="2"/>
      <c r="F137" s="2"/>
      <c r="G137" s="2"/>
      <c r="H137" s="2"/>
      <c r="I137" s="2"/>
      <c r="J137" s="32"/>
    </row>
    <row r="138" spans="1:10">
      <c r="A138" s="31"/>
      <c r="B138" s="2"/>
      <c r="C138" s="2"/>
      <c r="D138" s="2"/>
      <c r="E138" s="2"/>
      <c r="F138" s="2"/>
      <c r="G138" s="2"/>
      <c r="H138" s="2"/>
      <c r="I138" s="2"/>
      <c r="J138" s="32"/>
    </row>
    <row r="139" spans="1:10">
      <c r="A139" s="31"/>
      <c r="B139" s="2"/>
      <c r="C139" s="2"/>
      <c r="D139" s="2"/>
      <c r="E139" s="2"/>
      <c r="F139" s="2"/>
      <c r="G139" s="2"/>
      <c r="H139" s="2"/>
      <c r="I139" s="2"/>
      <c r="J139" s="32"/>
    </row>
    <row r="140" spans="1:10">
      <c r="A140" s="31"/>
      <c r="B140" s="2"/>
      <c r="C140" s="2"/>
      <c r="D140" s="2"/>
      <c r="E140" s="2"/>
      <c r="F140" s="2"/>
      <c r="G140" s="2"/>
      <c r="H140" s="188"/>
      <c r="I140" s="2"/>
      <c r="J140" s="32"/>
    </row>
    <row r="141" spans="1:10">
      <c r="A141" s="31"/>
      <c r="B141" s="2"/>
      <c r="C141" s="2"/>
      <c r="D141" s="2"/>
      <c r="E141" s="2"/>
      <c r="F141" s="2"/>
      <c r="G141" s="2"/>
      <c r="H141" s="2"/>
      <c r="I141" s="2"/>
      <c r="J141" s="32"/>
    </row>
    <row r="142" spans="1:10" ht="12.6" customHeight="1">
      <c r="A142" s="31"/>
      <c r="B142" s="2"/>
      <c r="C142" s="2"/>
      <c r="D142" s="2"/>
      <c r="E142" s="2"/>
      <c r="F142" s="2"/>
      <c r="G142" s="2"/>
      <c r="H142" s="2"/>
      <c r="I142" s="2"/>
      <c r="J142" s="32"/>
    </row>
    <row r="143" spans="1:10" ht="15.6">
      <c r="A143" s="300" t="s">
        <v>126</v>
      </c>
      <c r="B143" s="301"/>
      <c r="C143" s="302"/>
      <c r="D143" s="181">
        <f>'Zelf aanpassen'!I34</f>
        <v>0.5</v>
      </c>
      <c r="E143" s="182" t="s">
        <v>125</v>
      </c>
      <c r="F143" s="119"/>
      <c r="G143" s="183"/>
      <c r="H143" s="307">
        <f>'Tabblad voor expert'!K48</f>
        <v>277020</v>
      </c>
      <c r="I143" s="308"/>
      <c r="J143" s="264"/>
    </row>
    <row r="144" spans="1:10">
      <c r="A144" s="189"/>
      <c r="B144" s="299" t="s">
        <v>118</v>
      </c>
      <c r="C144" s="299"/>
      <c r="D144" s="299"/>
      <c r="E144" s="299"/>
      <c r="F144" s="299"/>
      <c r="G144" s="299"/>
      <c r="H144" s="301" t="s">
        <v>179</v>
      </c>
      <c r="I144" s="322"/>
      <c r="J144" s="323"/>
    </row>
    <row r="145" spans="1:10" ht="24.6" customHeight="1">
      <c r="A145" s="31"/>
      <c r="B145" s="2"/>
      <c r="C145" s="2"/>
      <c r="D145" s="2"/>
      <c r="E145" s="2"/>
      <c r="F145" s="2"/>
      <c r="G145" s="2"/>
      <c r="H145" s="2"/>
      <c r="I145" s="2"/>
      <c r="J145" s="32"/>
    </row>
    <row r="146" spans="1:10" ht="18.600000000000001" customHeight="1">
      <c r="A146" s="311" t="s">
        <v>156</v>
      </c>
      <c r="B146" s="312"/>
      <c r="C146" s="312"/>
      <c r="D146" s="312"/>
      <c r="E146" s="312"/>
      <c r="F146" s="312"/>
      <c r="G146" s="312"/>
      <c r="H146" s="312"/>
      <c r="I146" s="312"/>
      <c r="J146" s="313"/>
    </row>
    <row r="147" spans="1:10" ht="55.8" customHeight="1">
      <c r="A147" s="314" t="s">
        <v>224</v>
      </c>
      <c r="B147" s="315"/>
      <c r="C147" s="315"/>
      <c r="D147" s="315"/>
      <c r="E147" s="315"/>
      <c r="F147" s="315"/>
      <c r="G147" s="315"/>
      <c r="H147" s="315"/>
      <c r="I147" s="315"/>
      <c r="J147" s="316"/>
    </row>
    <row r="148" spans="1:10" ht="66.599999999999994" customHeight="1">
      <c r="A148" s="317" t="s">
        <v>223</v>
      </c>
      <c r="B148" s="318"/>
      <c r="C148" s="318"/>
      <c r="D148" s="318"/>
      <c r="E148" s="318"/>
      <c r="F148" s="318"/>
      <c r="G148" s="318"/>
      <c r="H148" s="318"/>
      <c r="I148" s="318"/>
      <c r="J148" s="319"/>
    </row>
    <row r="149" spans="1:10">
      <c r="A149" s="190"/>
      <c r="B149" s="191"/>
      <c r="C149" s="191"/>
      <c r="D149" s="191"/>
      <c r="E149" s="191"/>
      <c r="F149" s="191"/>
      <c r="G149" s="191"/>
      <c r="H149" s="293" t="s">
        <v>59</v>
      </c>
      <c r="I149" s="294"/>
      <c r="J149" s="295"/>
    </row>
  </sheetData>
  <sheetProtection algorithmName="SHA-512" hashValue="yku+NaQfOmpjfzBBXq6mVu3+wKtmcFjLU71olyPaZxoLotvqbx+LIhgHehz93auUECFi+1i5/8zN/uqdrBa0dQ==" saltValue="Hp+0puCqVc8S1Zi8VdU+Gg==" spinCount="100000" sheet="1" objects="1" scenarios="1" insertHyperlinks="0" selectLockedCells="1" selectUnlockedCells="1"/>
  <mergeCells count="67">
    <mergeCell ref="H101:J101"/>
    <mergeCell ref="H149:J149"/>
    <mergeCell ref="A103:J103"/>
    <mergeCell ref="B144:G144"/>
    <mergeCell ref="A143:C143"/>
    <mergeCell ref="H123:J123"/>
    <mergeCell ref="H124:J124"/>
    <mergeCell ref="H143:J143"/>
    <mergeCell ref="A124:G124"/>
    <mergeCell ref="A123:C123"/>
    <mergeCell ref="A146:J146"/>
    <mergeCell ref="A147:J147"/>
    <mergeCell ref="A148:J148"/>
    <mergeCell ref="I125:J125"/>
    <mergeCell ref="H144:J144"/>
    <mergeCell ref="F44:G44"/>
    <mergeCell ref="C88:J88"/>
    <mergeCell ref="A82:B82"/>
    <mergeCell ref="A84:B84"/>
    <mergeCell ref="A86:B86"/>
    <mergeCell ref="F72:J72"/>
    <mergeCell ref="F74:J74"/>
    <mergeCell ref="F75:J75"/>
    <mergeCell ref="F76:J76"/>
    <mergeCell ref="F77:J77"/>
    <mergeCell ref="H70:J70"/>
    <mergeCell ref="H51:J51"/>
    <mergeCell ref="A80:B80"/>
    <mergeCell ref="C80:J80"/>
    <mergeCell ref="H49:J49"/>
    <mergeCell ref="H27:J27"/>
    <mergeCell ref="H29:J29"/>
    <mergeCell ref="F2:J2"/>
    <mergeCell ref="F4:J4"/>
    <mergeCell ref="F5:J5"/>
    <mergeCell ref="F6:J6"/>
    <mergeCell ref="F7:J7"/>
    <mergeCell ref="A100:J100"/>
    <mergeCell ref="A88:B88"/>
    <mergeCell ref="A90:B90"/>
    <mergeCell ref="G10:J10"/>
    <mergeCell ref="G12:J12"/>
    <mergeCell ref="G14:J14"/>
    <mergeCell ref="H41:J41"/>
    <mergeCell ref="H43:J43"/>
    <mergeCell ref="H35:J35"/>
    <mergeCell ref="H37:J37"/>
    <mergeCell ref="H39:J39"/>
    <mergeCell ref="H23:J23"/>
    <mergeCell ref="G16:J16"/>
    <mergeCell ref="G18:J18"/>
    <mergeCell ref="F30:G30"/>
    <mergeCell ref="H25:J25"/>
    <mergeCell ref="G99:J99"/>
    <mergeCell ref="H53:J53"/>
    <mergeCell ref="A92:J92"/>
    <mergeCell ref="C90:J90"/>
    <mergeCell ref="B57:J57"/>
    <mergeCell ref="B64:J64"/>
    <mergeCell ref="C82:J82"/>
    <mergeCell ref="C84:J84"/>
    <mergeCell ref="C86:J86"/>
    <mergeCell ref="B56:J56"/>
    <mergeCell ref="A67:J67"/>
    <mergeCell ref="A68:J68"/>
    <mergeCell ref="A69:J69"/>
    <mergeCell ref="D94:J94"/>
  </mergeCells>
  <hyperlinks>
    <hyperlink ref="G14" r:id="rId1" display="pvanoorsprong@gmail.com" xr:uid="{A91C807A-2034-40D4-938E-2F43D1DA2BDC}"/>
    <hyperlink ref="H101" r:id="rId2" xr:uid="{08BB034C-35A7-4AF3-BED3-896BE86C85E9}"/>
    <hyperlink ref="H70" r:id="rId3" xr:uid="{C0458FBB-C1D9-4DCC-B72C-3BB3F765EEB8}"/>
    <hyperlink ref="H149" r:id="rId4" xr:uid="{15CA7174-51EB-4202-A876-090851031A25}"/>
  </hyperlinks>
  <pageMargins left="0.75" right="0.38" top="0.38" bottom="0.38"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9CFB4-826A-4951-982A-ABD51DCA7FF7}">
  <dimension ref="A1:CE375"/>
  <sheetViews>
    <sheetView topLeftCell="A31" zoomScaleNormal="100" workbookViewId="0">
      <selection activeCell="D51" sqref="D51"/>
    </sheetView>
  </sheetViews>
  <sheetFormatPr defaultRowHeight="14.4"/>
  <cols>
    <col min="6" max="6" width="9.33203125" customWidth="1"/>
    <col min="7" max="7" width="8.88671875" customWidth="1"/>
    <col min="10" max="10" width="2.77734375" style="36" customWidth="1"/>
    <col min="11" max="12" width="8.88671875" style="36"/>
    <col min="13" max="13" width="14.109375" style="36" customWidth="1"/>
    <col min="14" max="83" width="8.88671875" style="36"/>
  </cols>
  <sheetData>
    <row r="1" spans="1:13" hidden="1">
      <c r="A1" s="35">
        <v>0.01</v>
      </c>
      <c r="B1">
        <v>5</v>
      </c>
      <c r="C1" s="35">
        <v>0.7</v>
      </c>
      <c r="D1" s="35">
        <v>0.5</v>
      </c>
    </row>
    <row r="2" spans="1:13" hidden="1">
      <c r="A2" s="35">
        <v>0.02</v>
      </c>
      <c r="B2">
        <v>6</v>
      </c>
      <c r="C2" s="35">
        <v>0.75</v>
      </c>
      <c r="D2" s="35">
        <v>0.55000000000000004</v>
      </c>
    </row>
    <row r="3" spans="1:13" hidden="1">
      <c r="A3" s="35">
        <v>0.03</v>
      </c>
      <c r="B3">
        <v>7</v>
      </c>
      <c r="C3" s="35">
        <v>0.8</v>
      </c>
      <c r="D3" s="35">
        <v>0.6</v>
      </c>
    </row>
    <row r="4" spans="1:13" hidden="1">
      <c r="A4" s="35">
        <v>0.04</v>
      </c>
      <c r="B4">
        <v>8</v>
      </c>
      <c r="C4" s="35">
        <v>0.85</v>
      </c>
      <c r="D4" s="35">
        <v>0.65</v>
      </c>
    </row>
    <row r="5" spans="1:13" hidden="1">
      <c r="A5" s="35">
        <v>0.05</v>
      </c>
      <c r="B5">
        <v>9</v>
      </c>
      <c r="C5" s="35">
        <v>0.9</v>
      </c>
      <c r="D5" s="35">
        <v>0.7</v>
      </c>
    </row>
    <row r="6" spans="1:13" hidden="1">
      <c r="A6" s="35">
        <v>0.06</v>
      </c>
      <c r="B6">
        <v>10</v>
      </c>
      <c r="C6" s="35">
        <v>1</v>
      </c>
      <c r="D6" s="35">
        <v>0.75</v>
      </c>
    </row>
    <row r="7" spans="1:13" hidden="1">
      <c r="A7" s="35">
        <v>7.0000000000000007E-2</v>
      </c>
      <c r="B7">
        <v>15</v>
      </c>
      <c r="C7" s="35">
        <v>1.05</v>
      </c>
      <c r="D7" s="35">
        <v>0.8</v>
      </c>
    </row>
    <row r="8" spans="1:13" hidden="1">
      <c r="A8" s="35">
        <v>0.08</v>
      </c>
      <c r="B8">
        <v>20</v>
      </c>
      <c r="C8" s="35">
        <v>1.1000000000000001</v>
      </c>
      <c r="D8" s="35">
        <v>0.85</v>
      </c>
    </row>
    <row r="9" spans="1:13" hidden="1">
      <c r="B9">
        <v>25</v>
      </c>
      <c r="C9" s="35">
        <v>1.1499999999999999</v>
      </c>
      <c r="D9" s="35">
        <v>0.9</v>
      </c>
    </row>
    <row r="10" spans="1:13" hidden="1"/>
    <row r="11" spans="1:13">
      <c r="A11" s="2"/>
      <c r="B11" s="2"/>
      <c r="C11" s="2"/>
      <c r="D11" s="2"/>
      <c r="E11" s="2"/>
      <c r="F11" s="2"/>
      <c r="G11" s="2"/>
      <c r="H11" s="2"/>
      <c r="I11" s="2"/>
    </row>
    <row r="12" spans="1:13" ht="95.4" customHeight="1">
      <c r="A12" s="341" t="s">
        <v>67</v>
      </c>
      <c r="B12" s="342"/>
      <c r="C12" s="342"/>
      <c r="D12" s="342"/>
      <c r="E12" s="342"/>
      <c r="F12" s="342"/>
      <c r="G12" s="342"/>
      <c r="H12" s="342"/>
      <c r="I12" s="342"/>
    </row>
    <row r="13" spans="1:13" ht="20.399999999999999" customHeight="1">
      <c r="A13" s="336" t="s">
        <v>150</v>
      </c>
      <c r="B13" s="337"/>
      <c r="C13" s="337"/>
      <c r="D13" s="337"/>
      <c r="E13" s="337"/>
      <c r="F13" s="337"/>
      <c r="G13" s="337"/>
      <c r="H13" s="337"/>
      <c r="I13" s="337"/>
    </row>
    <row r="14" spans="1:13">
      <c r="A14" s="343" t="s">
        <v>115</v>
      </c>
      <c r="B14" s="344"/>
      <c r="C14" s="344"/>
      <c r="D14" s="344"/>
      <c r="E14" s="344"/>
      <c r="F14" s="344"/>
      <c r="G14" s="344"/>
      <c r="H14" s="344"/>
      <c r="I14" s="344"/>
      <c r="K14" s="340" t="s">
        <v>187</v>
      </c>
      <c r="L14" s="340"/>
      <c r="M14" s="340"/>
    </row>
    <row r="15" spans="1:13" ht="30" customHeight="1">
      <c r="A15" s="326" t="s">
        <v>136</v>
      </c>
      <c r="B15" s="326"/>
      <c r="C15" s="326"/>
      <c r="D15" s="326"/>
      <c r="E15" s="326"/>
      <c r="F15" s="326"/>
      <c r="G15" s="326"/>
      <c r="H15" s="326"/>
      <c r="I15" s="326"/>
      <c r="K15" s="348" t="s">
        <v>227</v>
      </c>
      <c r="L15" s="349"/>
      <c r="M15" s="349"/>
    </row>
    <row r="16" spans="1:13">
      <c r="A16" s="131" t="s">
        <v>129</v>
      </c>
      <c r="B16" s="103"/>
      <c r="C16" s="103"/>
      <c r="D16" s="103"/>
      <c r="E16" s="103"/>
      <c r="F16" s="103"/>
      <c r="G16" s="103"/>
      <c r="H16" s="103"/>
      <c r="I16" s="145">
        <v>0.02</v>
      </c>
      <c r="K16" s="248"/>
      <c r="L16" s="248"/>
      <c r="M16" s="248"/>
    </row>
    <row r="17" spans="1:13">
      <c r="A17" s="103"/>
      <c r="B17" s="103"/>
      <c r="C17" s="103"/>
      <c r="D17" s="103"/>
      <c r="E17" s="103"/>
      <c r="F17" s="103"/>
      <c r="G17" s="135"/>
      <c r="H17" s="103"/>
      <c r="I17" s="103"/>
      <c r="K17" s="248"/>
      <c r="L17" s="248"/>
      <c r="M17" s="248"/>
    </row>
    <row r="18" spans="1:13" ht="30" customHeight="1">
      <c r="A18" s="315" t="s">
        <v>135</v>
      </c>
      <c r="B18" s="315"/>
      <c r="C18" s="315"/>
      <c r="D18" s="315"/>
      <c r="E18" s="315"/>
      <c r="F18" s="315"/>
      <c r="G18" s="315"/>
      <c r="H18" s="315"/>
      <c r="I18" s="315"/>
      <c r="K18" s="347" t="s">
        <v>182</v>
      </c>
      <c r="L18" s="347"/>
      <c r="M18" s="347"/>
    </row>
    <row r="19" spans="1:13">
      <c r="A19" s="131" t="s">
        <v>130</v>
      </c>
      <c r="B19" s="103"/>
      <c r="C19" s="103"/>
      <c r="D19" s="103"/>
      <c r="E19" s="103"/>
      <c r="F19" s="103"/>
      <c r="G19" s="103"/>
      <c r="H19" s="103"/>
      <c r="I19" s="146">
        <v>15</v>
      </c>
      <c r="K19" s="347"/>
      <c r="L19" s="347"/>
      <c r="M19" s="347"/>
    </row>
    <row r="20" spans="1:13">
      <c r="A20" s="103"/>
      <c r="B20" s="103"/>
      <c r="C20" s="103"/>
      <c r="D20" s="103"/>
      <c r="E20" s="103"/>
      <c r="F20" s="103"/>
      <c r="G20" s="103"/>
      <c r="H20" s="103"/>
      <c r="I20" s="103"/>
      <c r="K20" s="347"/>
      <c r="L20" s="347"/>
      <c r="M20" s="347"/>
    </row>
    <row r="21" spans="1:13">
      <c r="A21" s="334" t="s">
        <v>225</v>
      </c>
      <c r="B21" s="335"/>
      <c r="C21" s="335"/>
      <c r="D21" s="335"/>
      <c r="E21" s="335"/>
      <c r="F21" s="335"/>
      <c r="G21" s="335"/>
      <c r="H21" s="335"/>
      <c r="I21" s="335"/>
      <c r="K21" s="220"/>
      <c r="L21" s="220"/>
      <c r="M21" s="220"/>
    </row>
    <row r="22" spans="1:13" ht="31.2" customHeight="1">
      <c r="A22" s="315" t="s">
        <v>131</v>
      </c>
      <c r="B22" s="315"/>
      <c r="C22" s="315"/>
      <c r="D22" s="315"/>
      <c r="E22" s="315"/>
      <c r="F22" s="315"/>
      <c r="G22" s="315"/>
      <c r="H22" s="315"/>
      <c r="I22" s="315"/>
      <c r="K22" s="347" t="s">
        <v>228</v>
      </c>
      <c r="L22" s="347"/>
      <c r="M22" s="347"/>
    </row>
    <row r="23" spans="1:13">
      <c r="A23" s="131" t="s">
        <v>132</v>
      </c>
      <c r="B23" s="103"/>
      <c r="C23" s="103"/>
      <c r="D23" s="103"/>
      <c r="E23" s="103"/>
      <c r="F23" s="103"/>
      <c r="G23" s="103"/>
      <c r="H23" s="103"/>
      <c r="I23" s="145">
        <v>0.02</v>
      </c>
      <c r="K23" s="347"/>
      <c r="L23" s="347"/>
      <c r="M23" s="347"/>
    </row>
    <row r="24" spans="1:13">
      <c r="A24" s="103"/>
      <c r="B24" s="103"/>
      <c r="C24" s="103"/>
      <c r="D24" s="103"/>
      <c r="E24" s="103"/>
      <c r="F24" s="103"/>
      <c r="G24" s="103"/>
      <c r="H24" s="103"/>
      <c r="I24" s="136"/>
      <c r="K24" s="347"/>
      <c r="L24" s="347"/>
      <c r="M24" s="347"/>
    </row>
    <row r="25" spans="1:13" ht="30" customHeight="1">
      <c r="A25" s="315" t="s">
        <v>137</v>
      </c>
      <c r="B25" s="315"/>
      <c r="C25" s="315"/>
      <c r="D25" s="315"/>
      <c r="E25" s="315"/>
      <c r="F25" s="315"/>
      <c r="G25" s="315"/>
      <c r="H25" s="315"/>
      <c r="I25" s="315"/>
      <c r="K25" s="347"/>
      <c r="L25" s="347"/>
      <c r="M25" s="347"/>
    </row>
    <row r="26" spans="1:13">
      <c r="A26" s="131" t="s">
        <v>133</v>
      </c>
      <c r="B26" s="103"/>
      <c r="C26" s="103"/>
      <c r="D26" s="103"/>
      <c r="E26" s="103"/>
      <c r="F26" s="103"/>
      <c r="G26" s="103"/>
      <c r="H26" s="103"/>
      <c r="I26" s="146">
        <v>15</v>
      </c>
      <c r="K26" s="347"/>
      <c r="L26" s="347"/>
      <c r="M26" s="347"/>
    </row>
    <row r="27" spans="1:13">
      <c r="A27" s="103"/>
      <c r="B27" s="103"/>
      <c r="C27" s="103"/>
      <c r="D27" s="103"/>
      <c r="E27" s="103"/>
      <c r="F27" s="103"/>
      <c r="G27" s="103"/>
      <c r="H27" s="103"/>
      <c r="I27" s="103"/>
      <c r="K27" s="347"/>
      <c r="L27" s="347"/>
      <c r="M27" s="347"/>
    </row>
    <row r="28" spans="1:13">
      <c r="A28" s="325" t="s">
        <v>116</v>
      </c>
      <c r="B28" s="333"/>
      <c r="C28" s="333"/>
      <c r="D28" s="333"/>
      <c r="E28" s="333"/>
      <c r="F28" s="333"/>
      <c r="G28" s="333"/>
      <c r="H28" s="333"/>
      <c r="I28" s="333"/>
    </row>
    <row r="29" spans="1:13" ht="33" customHeight="1">
      <c r="A29" s="315" t="s">
        <v>138</v>
      </c>
      <c r="B29" s="315"/>
      <c r="C29" s="315"/>
      <c r="D29" s="315"/>
      <c r="E29" s="315"/>
      <c r="F29" s="315"/>
      <c r="G29" s="315"/>
      <c r="H29" s="315"/>
      <c r="I29" s="315"/>
      <c r="K29" s="347" t="s">
        <v>188</v>
      </c>
      <c r="L29" s="347"/>
      <c r="M29" s="347"/>
    </row>
    <row r="30" spans="1:13">
      <c r="A30" s="131" t="s">
        <v>49</v>
      </c>
      <c r="B30" s="103"/>
      <c r="C30" s="103"/>
      <c r="D30" s="103"/>
      <c r="E30" s="103"/>
      <c r="F30" s="103"/>
      <c r="G30" s="103"/>
      <c r="H30" s="103"/>
      <c r="I30" s="147">
        <v>1</v>
      </c>
      <c r="K30" s="347"/>
      <c r="L30" s="347"/>
      <c r="M30" s="347"/>
    </row>
    <row r="31" spans="1:13">
      <c r="A31" s="103"/>
      <c r="B31" s="103"/>
      <c r="C31" s="103"/>
      <c r="D31" s="103"/>
      <c r="E31" s="103"/>
      <c r="F31" s="103"/>
      <c r="G31" s="103"/>
      <c r="H31" s="103"/>
      <c r="I31" s="103"/>
      <c r="K31" s="347"/>
      <c r="L31" s="347"/>
      <c r="M31" s="347"/>
    </row>
    <row r="32" spans="1:13">
      <c r="A32" s="338" t="s">
        <v>184</v>
      </c>
      <c r="B32" s="339"/>
      <c r="C32" s="339"/>
      <c r="D32" s="339"/>
      <c r="E32" s="339"/>
      <c r="F32" s="339"/>
      <c r="G32" s="339"/>
      <c r="H32" s="339"/>
      <c r="I32" s="339"/>
    </row>
    <row r="33" spans="1:13" ht="31.2" customHeight="1">
      <c r="A33" s="326" t="s">
        <v>183</v>
      </c>
      <c r="B33" s="326"/>
      <c r="C33" s="326"/>
      <c r="D33" s="326"/>
      <c r="E33" s="326"/>
      <c r="F33" s="326"/>
      <c r="G33" s="326"/>
      <c r="H33" s="326"/>
      <c r="I33" s="326"/>
      <c r="K33" s="347" t="s">
        <v>194</v>
      </c>
      <c r="L33" s="347"/>
      <c r="M33" s="347"/>
    </row>
    <row r="34" spans="1:13">
      <c r="A34" s="141" t="s">
        <v>50</v>
      </c>
      <c r="B34" s="137"/>
      <c r="C34" s="137"/>
      <c r="D34" s="137"/>
      <c r="E34" s="137"/>
      <c r="F34" s="137"/>
      <c r="G34" s="137"/>
      <c r="H34" s="103"/>
      <c r="I34" s="147">
        <v>0.5</v>
      </c>
      <c r="K34" s="347"/>
      <c r="L34" s="347"/>
      <c r="M34" s="347"/>
    </row>
    <row r="35" spans="1:13">
      <c r="A35" s="103"/>
      <c r="B35" s="103"/>
      <c r="C35" s="103"/>
      <c r="D35" s="103"/>
      <c r="E35" s="103"/>
      <c r="F35" s="103"/>
      <c r="G35" s="103"/>
      <c r="H35" s="103"/>
      <c r="I35" s="103"/>
      <c r="K35" s="347"/>
      <c r="L35" s="347"/>
      <c r="M35" s="347"/>
    </row>
    <row r="36" spans="1:13">
      <c r="A36" s="325" t="s">
        <v>185</v>
      </c>
      <c r="B36" s="333"/>
      <c r="C36" s="333"/>
      <c r="D36" s="333"/>
      <c r="E36" s="333"/>
      <c r="F36" s="333"/>
      <c r="G36" s="333"/>
      <c r="H36" s="333"/>
      <c r="I36" s="333"/>
      <c r="K36" s="248"/>
      <c r="L36" s="248"/>
      <c r="M36" s="248"/>
    </row>
    <row r="37" spans="1:13" ht="46.8" customHeight="1">
      <c r="A37" s="315" t="s">
        <v>189</v>
      </c>
      <c r="B37" s="315"/>
      <c r="C37" s="315"/>
      <c r="D37" s="315"/>
      <c r="E37" s="315"/>
      <c r="F37" s="315"/>
      <c r="G37" s="315"/>
      <c r="H37" s="315"/>
      <c r="I37" s="315"/>
      <c r="K37" s="347" t="s">
        <v>195</v>
      </c>
      <c r="L37" s="347"/>
      <c r="M37" s="347"/>
    </row>
    <row r="38" spans="1:13" ht="6" customHeight="1">
      <c r="A38" s="138"/>
      <c r="B38" s="138"/>
      <c r="C38" s="138"/>
      <c r="D38" s="138"/>
      <c r="E38" s="138"/>
      <c r="F38" s="138"/>
      <c r="G38" s="138"/>
      <c r="H38" s="138"/>
      <c r="I38" s="138"/>
      <c r="K38" s="347"/>
      <c r="L38" s="347"/>
      <c r="M38" s="347"/>
    </row>
    <row r="39" spans="1:13">
      <c r="A39" s="195" t="s">
        <v>192</v>
      </c>
      <c r="B39" s="195"/>
      <c r="C39" s="195"/>
      <c r="D39" s="195"/>
      <c r="E39" s="195"/>
      <c r="F39" s="196" t="s">
        <v>193</v>
      </c>
      <c r="G39" s="197">
        <f>H39/'Tabblad voor expert'!D21</f>
        <v>0.16470588235294117</v>
      </c>
      <c r="H39" s="331">
        <f>'Tabblad voor expert'!E46</f>
        <v>420</v>
      </c>
      <c r="I39" s="332"/>
      <c r="K39" s="347"/>
      <c r="L39" s="347"/>
      <c r="M39" s="347"/>
    </row>
    <row r="40" spans="1:13" ht="4.2" customHeight="1">
      <c r="A40" s="138"/>
      <c r="B40" s="138"/>
      <c r="C40" s="138"/>
      <c r="D40" s="138"/>
      <c r="E40" s="138"/>
      <c r="F40" s="138"/>
      <c r="G40" s="138"/>
      <c r="H40" s="138"/>
      <c r="I40" s="138"/>
      <c r="K40" s="347"/>
      <c r="L40" s="347"/>
      <c r="M40" s="347"/>
    </row>
    <row r="41" spans="1:13">
      <c r="A41" s="131" t="s">
        <v>134</v>
      </c>
      <c r="B41" s="103"/>
      <c r="C41" s="103"/>
      <c r="D41" s="103"/>
      <c r="E41" s="103"/>
      <c r="F41" s="103"/>
      <c r="G41" s="103"/>
      <c r="H41" s="324">
        <f>'Tabblad voor expert'!E44</f>
        <v>1275</v>
      </c>
      <c r="I41" s="329"/>
      <c r="K41" s="347"/>
      <c r="L41" s="347"/>
      <c r="M41" s="347"/>
    </row>
    <row r="42" spans="1:13" ht="4.8" customHeight="1">
      <c r="A42" s="103"/>
      <c r="B42" s="103"/>
      <c r="C42" s="103"/>
      <c r="D42" s="103"/>
      <c r="E42" s="103"/>
      <c r="F42" s="103"/>
      <c r="G42" s="103"/>
      <c r="H42" s="103"/>
      <c r="I42" s="103"/>
      <c r="K42" s="347"/>
      <c r="L42" s="347"/>
      <c r="M42" s="347"/>
    </row>
    <row r="43" spans="1:13">
      <c r="A43" s="131" t="s">
        <v>186</v>
      </c>
      <c r="B43" s="103"/>
      <c r="C43" s="103"/>
      <c r="D43" s="103"/>
      <c r="E43" s="103"/>
      <c r="F43" s="103"/>
      <c r="G43" s="103"/>
      <c r="H43" s="324">
        <f>'Tabblad voor expert'!K48</f>
        <v>277020</v>
      </c>
      <c r="I43" s="330"/>
      <c r="K43" s="347"/>
      <c r="L43" s="347"/>
      <c r="M43" s="347"/>
    </row>
    <row r="44" spans="1:13" ht="11.4" customHeight="1">
      <c r="A44" s="103"/>
      <c r="B44" s="103"/>
      <c r="C44" s="103"/>
      <c r="D44" s="103"/>
      <c r="E44" s="103"/>
      <c r="F44" s="103"/>
      <c r="G44" s="103"/>
      <c r="H44" s="103"/>
      <c r="I44" s="103"/>
      <c r="K44" s="347"/>
      <c r="L44" s="347"/>
      <c r="M44" s="347"/>
    </row>
    <row r="45" spans="1:13">
      <c r="A45" s="219"/>
      <c r="B45" s="138"/>
      <c r="C45" s="138"/>
      <c r="D45" s="138"/>
      <c r="E45" s="138"/>
      <c r="F45" s="138"/>
      <c r="G45" s="138"/>
      <c r="H45" s="138"/>
      <c r="I45" s="138"/>
      <c r="K45" s="345"/>
      <c r="L45" s="346"/>
      <c r="M45" s="346"/>
    </row>
    <row r="46" spans="1:13">
      <c r="A46" s="325" t="s">
        <v>174</v>
      </c>
      <c r="B46" s="325"/>
      <c r="C46" s="325"/>
      <c r="D46" s="325"/>
      <c r="E46" s="325"/>
      <c r="F46" s="325"/>
      <c r="G46" s="325"/>
      <c r="H46" s="325"/>
      <c r="I46" s="325"/>
      <c r="K46" s="346"/>
      <c r="L46" s="346"/>
      <c r="M46" s="346"/>
    </row>
    <row r="47" spans="1:13" ht="56.4" customHeight="1">
      <c r="A47" s="326" t="s">
        <v>226</v>
      </c>
      <c r="B47" s="326"/>
      <c r="C47" s="326"/>
      <c r="D47" s="326"/>
      <c r="E47" s="326"/>
      <c r="F47" s="326"/>
      <c r="G47" s="326"/>
      <c r="H47" s="326"/>
      <c r="I47" s="326"/>
      <c r="K47" s="346"/>
      <c r="L47" s="346"/>
      <c r="M47" s="346"/>
    </row>
    <row r="48" spans="1:13" ht="8.4" customHeight="1">
      <c r="A48" s="103"/>
      <c r="B48" s="103"/>
      <c r="C48" s="103"/>
      <c r="D48" s="103"/>
      <c r="E48" s="103"/>
      <c r="F48" s="103"/>
      <c r="G48" s="103"/>
      <c r="H48" s="103"/>
      <c r="I48" s="103"/>
      <c r="K48" s="194"/>
      <c r="L48" s="194"/>
      <c r="M48" s="194"/>
    </row>
    <row r="49" spans="1:11" s="36" customFormat="1">
      <c r="A49" s="131" t="s">
        <v>68</v>
      </c>
      <c r="B49" s="142">
        <v>2</v>
      </c>
      <c r="C49" s="131" t="s">
        <v>75</v>
      </c>
      <c r="D49" s="103"/>
      <c r="E49" s="130"/>
      <c r="F49" s="103"/>
      <c r="G49" s="327"/>
      <c r="H49" s="327"/>
      <c r="I49" s="327"/>
    </row>
    <row r="50" spans="1:11" s="36" customFormat="1" ht="3.6" customHeight="1">
      <c r="A50" s="103"/>
      <c r="B50" s="103"/>
      <c r="C50" s="103"/>
      <c r="D50" s="139"/>
      <c r="E50" s="103"/>
      <c r="F50" s="103"/>
      <c r="G50" s="103"/>
      <c r="H50" s="103"/>
      <c r="I50" s="103"/>
    </row>
    <row r="51" spans="1:11" s="36" customFormat="1">
      <c r="A51" s="131" t="s">
        <v>74</v>
      </c>
      <c r="B51" s="103"/>
      <c r="C51" s="103"/>
      <c r="D51" s="143">
        <v>50</v>
      </c>
      <c r="E51" s="103"/>
      <c r="F51" s="103"/>
      <c r="G51" s="103"/>
      <c r="H51" s="103"/>
      <c r="I51" s="103"/>
      <c r="J51" s="65"/>
      <c r="K51" s="65"/>
    </row>
    <row r="52" spans="1:11" s="36" customFormat="1" ht="3.6" customHeight="1">
      <c r="A52" s="103"/>
      <c r="B52" s="103"/>
      <c r="C52" s="103"/>
      <c r="D52" s="139"/>
      <c r="E52" s="103"/>
      <c r="F52" s="103"/>
      <c r="G52" s="103"/>
      <c r="H52" s="103"/>
      <c r="I52" s="103"/>
      <c r="J52" s="66">
        <v>0.01</v>
      </c>
      <c r="K52" s="65">
        <v>1</v>
      </c>
    </row>
    <row r="53" spans="1:11" s="36" customFormat="1">
      <c r="A53" s="131" t="s">
        <v>73</v>
      </c>
      <c r="B53" s="103"/>
      <c r="C53" s="103"/>
      <c r="D53" s="144">
        <v>0.03</v>
      </c>
      <c r="E53" s="103"/>
      <c r="F53" s="103"/>
      <c r="G53" s="103"/>
      <c r="H53" s="103"/>
      <c r="I53" s="103"/>
      <c r="J53" s="66">
        <v>0.02</v>
      </c>
      <c r="K53" s="65">
        <v>2</v>
      </c>
    </row>
    <row r="54" spans="1:11" s="36" customFormat="1" ht="3.6" customHeight="1">
      <c r="A54" s="103"/>
      <c r="B54" s="103"/>
      <c r="C54" s="103"/>
      <c r="D54" s="139"/>
      <c r="E54" s="103"/>
      <c r="F54" s="103"/>
      <c r="G54" s="103"/>
      <c r="H54" s="103"/>
      <c r="I54" s="103"/>
      <c r="J54" s="66">
        <v>0.03</v>
      </c>
      <c r="K54" s="65">
        <v>3</v>
      </c>
    </row>
    <row r="55" spans="1:11" s="36" customFormat="1">
      <c r="A55" s="131" t="s">
        <v>69</v>
      </c>
      <c r="B55" s="103"/>
      <c r="C55" s="103"/>
      <c r="D55" s="328">
        <f>'Tabblad voor expert'!D21</f>
        <v>2550</v>
      </c>
      <c r="E55" s="328"/>
      <c r="F55" s="131" t="s">
        <v>72</v>
      </c>
      <c r="G55" s="103"/>
      <c r="H55" s="103"/>
      <c r="I55" s="103"/>
      <c r="J55" s="66">
        <v>0.04</v>
      </c>
      <c r="K55" s="65">
        <v>4</v>
      </c>
    </row>
    <row r="56" spans="1:11" s="36" customFormat="1" ht="3.6" customHeight="1">
      <c r="A56" s="103"/>
      <c r="B56" s="103"/>
      <c r="C56" s="103"/>
      <c r="D56" s="103"/>
      <c r="E56" s="103"/>
      <c r="F56" s="103"/>
      <c r="G56" s="103"/>
      <c r="H56" s="103"/>
      <c r="I56" s="103"/>
      <c r="J56" s="66">
        <v>0.05</v>
      </c>
      <c r="K56" s="65">
        <v>5</v>
      </c>
    </row>
    <row r="57" spans="1:11" s="36" customFormat="1">
      <c r="A57" s="131" t="s">
        <v>70</v>
      </c>
      <c r="B57" s="103"/>
      <c r="C57" s="103"/>
      <c r="D57" s="324">
        <f>B49*(D55*12)</f>
        <v>61200</v>
      </c>
      <c r="E57" s="324"/>
      <c r="F57" s="103"/>
      <c r="G57" s="103"/>
      <c r="H57" s="103"/>
      <c r="I57" s="103"/>
      <c r="J57" s="66">
        <v>0.06</v>
      </c>
    </row>
    <row r="58" spans="1:11" s="36" customFormat="1" ht="3.6" customHeight="1">
      <c r="A58" s="103"/>
      <c r="B58" s="103"/>
      <c r="C58" s="103"/>
      <c r="D58" s="103"/>
      <c r="E58" s="103"/>
      <c r="F58" s="103"/>
      <c r="G58" s="103"/>
      <c r="H58" s="103"/>
      <c r="I58" s="103"/>
      <c r="J58" s="66">
        <v>7.0000000000000007E-2</v>
      </c>
    </row>
    <row r="59" spans="1:11" s="36" customFormat="1">
      <c r="A59" s="131" t="s">
        <v>71</v>
      </c>
      <c r="B59" s="103"/>
      <c r="C59" s="103"/>
      <c r="D59" s="324">
        <f>PMT(D53/12,((67-B49)-D51)*12,0,-D57,1)</f>
        <v>268.96355496272309</v>
      </c>
      <c r="E59" s="324"/>
      <c r="F59" s="131" t="s">
        <v>72</v>
      </c>
      <c r="G59" s="103"/>
      <c r="H59" s="103"/>
      <c r="I59" s="103"/>
      <c r="J59" s="66">
        <v>0.08</v>
      </c>
    </row>
    <row r="60" spans="1:11" s="36" customFormat="1">
      <c r="A60" s="103"/>
      <c r="B60" s="103"/>
      <c r="C60" s="103"/>
      <c r="D60" s="103"/>
      <c r="E60" s="103"/>
      <c r="F60" s="103"/>
      <c r="G60" s="103"/>
      <c r="H60" s="103"/>
      <c r="I60" s="103"/>
      <c r="J60" s="65"/>
      <c r="K60" s="65"/>
    </row>
    <row r="61" spans="1:11" s="36" customFormat="1" ht="4.2" customHeight="1">
      <c r="A61" s="140"/>
      <c r="B61" s="140"/>
      <c r="C61" s="140"/>
      <c r="D61" s="140"/>
      <c r="E61" s="140"/>
      <c r="F61" s="140"/>
      <c r="G61" s="140"/>
      <c r="H61" s="140"/>
      <c r="I61" s="140"/>
    </row>
    <row r="62" spans="1:11" s="36" customFormat="1"/>
    <row r="63" spans="1:11" s="36" customFormat="1"/>
    <row r="64" spans="1:11"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row r="205" s="36" customFormat="1"/>
    <row r="206" s="36" customFormat="1"/>
    <row r="207" s="36" customFormat="1"/>
    <row r="208" s="36" customFormat="1"/>
    <row r="209" s="36" customFormat="1"/>
    <row r="210" s="36" customFormat="1"/>
    <row r="211" s="36" customFormat="1"/>
    <row r="212" s="36" customFormat="1"/>
    <row r="213" s="36" customFormat="1"/>
    <row r="214" s="36" customFormat="1"/>
    <row r="215" s="36" customFormat="1"/>
    <row r="216" s="36" customFormat="1"/>
    <row r="217" s="36" customFormat="1"/>
    <row r="218" s="36" customFormat="1"/>
    <row r="219" s="36" customFormat="1"/>
    <row r="220" s="36" customFormat="1"/>
    <row r="221" s="36" customFormat="1"/>
    <row r="222" s="36" customFormat="1"/>
    <row r="223" s="36" customFormat="1"/>
    <row r="224" s="36" customFormat="1"/>
    <row r="225" s="36" customFormat="1"/>
    <row r="226" s="36" customFormat="1"/>
    <row r="227" s="36" customFormat="1"/>
    <row r="228" s="36" customFormat="1"/>
    <row r="229" s="36" customFormat="1"/>
    <row r="230" s="36" customFormat="1"/>
    <row r="231" s="36" customFormat="1"/>
    <row r="232" s="36" customFormat="1"/>
    <row r="233" s="36" customFormat="1"/>
    <row r="234" s="36" customFormat="1"/>
    <row r="235" s="36" customFormat="1"/>
    <row r="236" s="36" customFormat="1"/>
    <row r="237" s="36" customFormat="1"/>
    <row r="238" s="36" customFormat="1"/>
    <row r="239" s="36" customFormat="1"/>
    <row r="240" s="36" customFormat="1"/>
    <row r="241" s="36" customFormat="1"/>
    <row r="242" s="36" customFormat="1"/>
    <row r="243" s="36" customFormat="1"/>
    <row r="244" s="36" customFormat="1"/>
    <row r="245" s="36" customFormat="1"/>
    <row r="246" s="36" customFormat="1"/>
    <row r="247" s="36" customFormat="1"/>
    <row r="248" s="36" customFormat="1"/>
    <row r="249" s="36" customFormat="1"/>
    <row r="250" s="36" customFormat="1"/>
    <row r="251" s="36" customFormat="1"/>
    <row r="252" s="36" customFormat="1"/>
    <row r="253" s="36" customFormat="1"/>
    <row r="254" s="36" customFormat="1"/>
    <row r="255" s="36" customFormat="1"/>
    <row r="256" s="36" customFormat="1"/>
    <row r="257" s="36" customFormat="1"/>
    <row r="258" s="36" customFormat="1"/>
    <row r="259" s="36" customFormat="1"/>
    <row r="260" s="36" customFormat="1"/>
    <row r="261" s="36" customFormat="1"/>
    <row r="262" s="36" customFormat="1"/>
    <row r="263" s="36" customFormat="1"/>
    <row r="264" s="36" customFormat="1"/>
    <row r="265" s="36" customFormat="1"/>
    <row r="266" s="36" customFormat="1"/>
    <row r="267" s="36" customFormat="1"/>
    <row r="268" s="36" customFormat="1"/>
    <row r="269" s="36" customFormat="1"/>
    <row r="270" s="36" customFormat="1"/>
    <row r="271" s="36" customFormat="1"/>
    <row r="272" s="36" customFormat="1"/>
    <row r="273" s="36" customFormat="1"/>
    <row r="274" s="36" customFormat="1"/>
    <row r="275" s="36" customFormat="1"/>
    <row r="276" s="36" customFormat="1"/>
    <row r="277" s="36" customFormat="1"/>
    <row r="278" s="36" customFormat="1"/>
    <row r="279" s="36" customFormat="1"/>
    <row r="280" s="36" customFormat="1"/>
    <row r="281" s="36" customFormat="1"/>
    <row r="282" s="36" customFormat="1"/>
    <row r="283" s="36" customFormat="1"/>
    <row r="284" s="36" customFormat="1"/>
    <row r="285" s="36" customFormat="1"/>
    <row r="286" s="36" customFormat="1"/>
    <row r="287" s="36" customFormat="1"/>
    <row r="288" s="36" customFormat="1"/>
    <row r="289" s="36" customFormat="1"/>
    <row r="290" s="36" customFormat="1"/>
    <row r="291" s="36" customFormat="1"/>
    <row r="292" s="36" customFormat="1"/>
    <row r="293" s="36" customFormat="1"/>
    <row r="294" s="36" customFormat="1"/>
    <row r="295" s="36" customFormat="1"/>
    <row r="296" s="36" customFormat="1"/>
    <row r="297" s="36" customFormat="1"/>
    <row r="298" s="36" customFormat="1"/>
    <row r="299" s="36" customFormat="1"/>
    <row r="300" s="36" customFormat="1"/>
    <row r="301" s="36" customFormat="1"/>
    <row r="302" s="36" customFormat="1"/>
    <row r="303" s="36" customFormat="1"/>
    <row r="304" s="36" customFormat="1"/>
    <row r="305" s="36" customFormat="1"/>
    <row r="306" s="36" customFormat="1"/>
    <row r="307" s="36" customFormat="1"/>
    <row r="308" s="36" customFormat="1"/>
    <row r="309" s="36" customFormat="1"/>
    <row r="310" s="36" customFormat="1"/>
    <row r="311" s="36" customFormat="1"/>
    <row r="312" s="36" customFormat="1"/>
    <row r="313" s="36" customFormat="1"/>
    <row r="314" s="36" customFormat="1"/>
    <row r="315" s="36" customFormat="1"/>
    <row r="316" s="36" customFormat="1"/>
    <row r="317" s="36" customFormat="1"/>
    <row r="318" s="36" customFormat="1"/>
    <row r="319" s="36" customFormat="1"/>
    <row r="320" s="36" customFormat="1"/>
    <row r="321" s="36" customFormat="1"/>
    <row r="322" s="36" customFormat="1"/>
    <row r="323" s="36" customFormat="1"/>
    <row r="324" s="36" customFormat="1"/>
    <row r="325" s="36" customFormat="1"/>
    <row r="326" s="36" customFormat="1"/>
    <row r="327" s="36" customFormat="1"/>
    <row r="328" s="36" customFormat="1"/>
    <row r="329" s="36" customFormat="1"/>
    <row r="330" s="36" customFormat="1"/>
    <row r="331" s="36" customFormat="1"/>
    <row r="332" s="36" customFormat="1"/>
    <row r="333" s="36" customFormat="1"/>
    <row r="334" s="36" customFormat="1"/>
    <row r="335" s="36" customFormat="1"/>
    <row r="336" s="36" customFormat="1"/>
    <row r="337" s="36" customFormat="1"/>
    <row r="338" s="36" customFormat="1"/>
    <row r="339" s="36" customFormat="1"/>
    <row r="340" s="36" customFormat="1"/>
    <row r="341" s="36" customFormat="1"/>
    <row r="342" s="36" customFormat="1"/>
    <row r="343" s="36" customFormat="1"/>
    <row r="344" s="36" customFormat="1"/>
    <row r="345" s="36" customFormat="1"/>
    <row r="346" s="36" customFormat="1"/>
    <row r="347" s="36" customFormat="1"/>
    <row r="348" s="36" customFormat="1"/>
    <row r="349" s="36" customFormat="1"/>
    <row r="350" s="36" customFormat="1"/>
    <row r="351" s="36" customFormat="1"/>
    <row r="352" s="36" customFormat="1"/>
    <row r="353" s="36" customFormat="1"/>
    <row r="354" s="36" customFormat="1"/>
    <row r="355" s="36" customFormat="1"/>
    <row r="356" s="36" customFormat="1"/>
    <row r="357" s="36" customFormat="1"/>
    <row r="358" s="36" customFormat="1"/>
    <row r="359" s="36" customFormat="1"/>
    <row r="360" s="36" customFormat="1"/>
    <row r="361" s="36" customFormat="1"/>
    <row r="362" s="36" customFormat="1"/>
    <row r="363" s="36" customFormat="1"/>
    <row r="364" s="36" customFormat="1"/>
    <row r="365" s="36" customFormat="1"/>
    <row r="366" s="36" customFormat="1"/>
    <row r="367" s="36" customFormat="1"/>
    <row r="368" s="36" customFormat="1"/>
    <row r="369" spans="1:9" s="36" customFormat="1"/>
    <row r="370" spans="1:9" s="36" customFormat="1"/>
    <row r="371" spans="1:9" s="36" customFormat="1">
      <c r="A371"/>
      <c r="B371"/>
      <c r="C371"/>
      <c r="D371"/>
      <c r="E371"/>
      <c r="F371"/>
      <c r="G371"/>
      <c r="H371"/>
      <c r="I371"/>
    </row>
    <row r="372" spans="1:9" s="36" customFormat="1">
      <c r="A372"/>
      <c r="B372"/>
      <c r="C372"/>
      <c r="D372"/>
      <c r="E372"/>
      <c r="F372"/>
      <c r="G372"/>
      <c r="H372"/>
      <c r="I372"/>
    </row>
    <row r="373" spans="1:9" s="36" customFormat="1">
      <c r="A373"/>
      <c r="B373"/>
      <c r="C373"/>
      <c r="D373"/>
      <c r="E373"/>
      <c r="F373"/>
      <c r="G373"/>
      <c r="H373"/>
      <c r="I373"/>
    </row>
    <row r="374" spans="1:9" s="36" customFormat="1">
      <c r="A374"/>
      <c r="B374"/>
      <c r="C374"/>
      <c r="D374"/>
      <c r="E374"/>
      <c r="F374"/>
      <c r="G374"/>
      <c r="H374"/>
      <c r="I374"/>
    </row>
    <row r="375" spans="1:9" s="36" customFormat="1">
      <c r="A375"/>
      <c r="B375"/>
      <c r="C375"/>
      <c r="D375"/>
      <c r="E375"/>
      <c r="F375"/>
      <c r="G375"/>
      <c r="H375"/>
      <c r="I375"/>
    </row>
  </sheetData>
  <sheetProtection algorithmName="SHA-512" hashValue="f2RwAjGszkF2KqBguH8QHxGPWgxo/6oUpzHvhtEc8nn6DtAt3AV2YbMJh8CZEAgVWY82edkgnInagwGtT1Zmag==" saltValue="waSuxj7HVFxhgdrGIO4dAg==" spinCount="100000" sheet="1" objects="1" selectLockedCells="1"/>
  <mergeCells count="31">
    <mergeCell ref="K45:M47"/>
    <mergeCell ref="K29:M31"/>
    <mergeCell ref="K33:M36"/>
    <mergeCell ref="K37:M44"/>
    <mergeCell ref="K15:M17"/>
    <mergeCell ref="K18:M20"/>
    <mergeCell ref="K22:M27"/>
    <mergeCell ref="K14:M14"/>
    <mergeCell ref="A12:I12"/>
    <mergeCell ref="A14:I14"/>
    <mergeCell ref="A15:I15"/>
    <mergeCell ref="A18:I18"/>
    <mergeCell ref="A21:I21"/>
    <mergeCell ref="A22:I22"/>
    <mergeCell ref="A25:I25"/>
    <mergeCell ref="A13:I13"/>
    <mergeCell ref="A32:I32"/>
    <mergeCell ref="H41:I41"/>
    <mergeCell ref="H43:I43"/>
    <mergeCell ref="H39:I39"/>
    <mergeCell ref="A33:I33"/>
    <mergeCell ref="A28:I28"/>
    <mergeCell ref="A29:I29"/>
    <mergeCell ref="A36:I36"/>
    <mergeCell ref="A37:I37"/>
    <mergeCell ref="D59:E59"/>
    <mergeCell ref="A46:I46"/>
    <mergeCell ref="A47:I47"/>
    <mergeCell ref="G49:I49"/>
    <mergeCell ref="D55:E55"/>
    <mergeCell ref="D57:E57"/>
  </mergeCells>
  <dataValidations count="6">
    <dataValidation type="list" allowBlank="1" showInputMessage="1" showErrorMessage="1" sqref="I16 I23" xr:uid="{390F8ABD-4178-4BA7-962A-DCDCE838264B}">
      <formula1>$A$1:$A$8</formula1>
    </dataValidation>
    <dataValidation type="list" allowBlank="1" showInputMessage="1" showErrorMessage="1" sqref="I19 I26" xr:uid="{70F6213E-3401-49A7-8C11-1337A4174E4A}">
      <formula1>$B$1:$B$9</formula1>
    </dataValidation>
    <dataValidation type="list" allowBlank="1" showInputMessage="1" showErrorMessage="1" sqref="I30" xr:uid="{0C4CEB91-145E-48C6-BDB8-684FB3A4D2D9}">
      <formula1>$C$1:$C$9</formula1>
    </dataValidation>
    <dataValidation type="list" allowBlank="1" showInputMessage="1" showErrorMessage="1" sqref="I34" xr:uid="{4B97859C-7A9B-4152-8F51-F11787EA4FFD}">
      <formula1>$D$1:$D$9</formula1>
    </dataValidation>
    <dataValidation type="list" allowBlank="1" showInputMessage="1" showErrorMessage="1" sqref="D53" xr:uid="{089AC788-92F4-43B4-B67B-EF4731ED600C}">
      <formula1>$J$52:$J$59</formula1>
    </dataValidation>
    <dataValidation type="list" allowBlank="1" showInputMessage="1" showErrorMessage="1" sqref="B49" xr:uid="{4BD2A65E-1042-4FDF-A98D-354ACA4C4D32}">
      <formula1>$K$52:$K$56</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14685-F0C0-4311-98C6-D3A8A8414645}">
  <dimension ref="A1:I107"/>
  <sheetViews>
    <sheetView workbookViewId="0">
      <selection activeCell="H12" sqref="H12:I12"/>
    </sheetView>
  </sheetViews>
  <sheetFormatPr defaultRowHeight="14.4"/>
  <cols>
    <col min="1" max="1" width="8.88671875" style="74"/>
    <col min="2" max="2" width="10.77734375" style="74" bestFit="1" customWidth="1"/>
    <col min="3" max="3" width="8.88671875" style="74"/>
    <col min="4" max="4" width="10.33203125" style="74" bestFit="1" customWidth="1"/>
    <col min="5" max="6" width="8.88671875" style="74"/>
    <col min="7" max="7" width="10.33203125" style="74" bestFit="1" customWidth="1"/>
    <col min="8" max="8" width="13.88671875" style="74" bestFit="1" customWidth="1"/>
    <col min="9" max="16384" width="8.88671875" style="74"/>
  </cols>
  <sheetData>
    <row r="1" spans="1:9" ht="84.6" customHeight="1">
      <c r="A1" s="148"/>
      <c r="B1" s="148"/>
      <c r="C1" s="148"/>
      <c r="D1" s="148"/>
      <c r="E1" s="148"/>
      <c r="F1" s="148"/>
      <c r="G1" s="148"/>
      <c r="H1" s="148"/>
      <c r="I1" s="148"/>
    </row>
    <row r="2" spans="1:9">
      <c r="A2" s="388" t="s">
        <v>95</v>
      </c>
      <c r="B2" s="389"/>
      <c r="C2" s="389"/>
      <c r="D2" s="389"/>
      <c r="E2" s="389"/>
      <c r="F2" s="389"/>
      <c r="G2" s="389"/>
      <c r="H2" s="389"/>
      <c r="I2" s="389"/>
    </row>
    <row r="3" spans="1:9" ht="20.399999999999999" customHeight="1">
      <c r="A3" s="389"/>
      <c r="B3" s="389"/>
      <c r="C3" s="389"/>
      <c r="D3" s="389"/>
      <c r="E3" s="389"/>
      <c r="F3" s="389"/>
      <c r="G3" s="389"/>
      <c r="H3" s="389"/>
      <c r="I3" s="389"/>
    </row>
    <row r="4" spans="1:9">
      <c r="A4" s="389"/>
      <c r="B4" s="389"/>
      <c r="C4" s="389"/>
      <c r="D4" s="389"/>
      <c r="E4" s="389"/>
      <c r="F4" s="389"/>
      <c r="G4" s="389"/>
      <c r="H4" s="389"/>
      <c r="I4" s="389"/>
    </row>
    <row r="5" spans="1:9" ht="46.2" customHeight="1">
      <c r="A5" s="379" t="s">
        <v>153</v>
      </c>
      <c r="B5" s="379"/>
      <c r="C5" s="379"/>
      <c r="D5" s="379"/>
      <c r="E5" s="379"/>
      <c r="F5" s="379"/>
      <c r="G5" s="379"/>
      <c r="H5" s="379"/>
      <c r="I5" s="379"/>
    </row>
    <row r="6" spans="1:9" ht="3" customHeight="1">
      <c r="A6" s="148"/>
      <c r="B6" s="148"/>
      <c r="C6" s="148"/>
      <c r="D6" s="148"/>
      <c r="E6" s="148"/>
      <c r="F6" s="148"/>
      <c r="G6" s="148"/>
      <c r="H6" s="148"/>
      <c r="I6" s="148"/>
    </row>
    <row r="7" spans="1:9">
      <c r="A7" s="149" t="s">
        <v>151</v>
      </c>
      <c r="B7" s="149"/>
      <c r="C7" s="149"/>
      <c r="D7" s="149"/>
      <c r="E7" s="149"/>
      <c r="F7" s="149"/>
      <c r="G7" s="149"/>
      <c r="H7" s="149"/>
      <c r="I7" s="149"/>
    </row>
    <row r="8" spans="1:9" ht="30" customHeight="1">
      <c r="A8" s="393" t="s">
        <v>170</v>
      </c>
      <c r="B8" s="393"/>
      <c r="C8" s="393"/>
      <c r="D8" s="393"/>
      <c r="E8" s="393"/>
      <c r="F8" s="393"/>
      <c r="G8" s="393"/>
      <c r="H8" s="393"/>
      <c r="I8" s="393"/>
    </row>
    <row r="9" spans="1:9">
      <c r="A9" s="148"/>
      <c r="B9" s="148"/>
      <c r="C9" s="148"/>
      <c r="D9" s="148"/>
      <c r="E9" s="148"/>
      <c r="F9" s="148"/>
      <c r="G9" s="148"/>
      <c r="H9" s="148"/>
      <c r="I9" s="148"/>
    </row>
    <row r="10" spans="1:9">
      <c r="A10" s="150" t="s">
        <v>127</v>
      </c>
      <c r="B10" s="150"/>
      <c r="C10" s="150"/>
      <c r="D10" s="150"/>
      <c r="E10" s="150"/>
      <c r="F10" s="150"/>
      <c r="G10" s="390" t="s">
        <v>229</v>
      </c>
      <c r="H10" s="391"/>
      <c r="I10" s="391"/>
    </row>
    <row r="11" spans="1:9" ht="3.6" customHeight="1">
      <c r="A11" s="150"/>
      <c r="B11" s="150"/>
      <c r="C11" s="150"/>
      <c r="D11" s="150"/>
      <c r="E11" s="150"/>
      <c r="F11" s="150"/>
      <c r="G11" s="150"/>
      <c r="H11" s="150"/>
      <c r="I11" s="150"/>
    </row>
    <row r="12" spans="1:9">
      <c r="A12" s="150" t="s">
        <v>128</v>
      </c>
      <c r="B12" s="150"/>
      <c r="C12" s="150"/>
      <c r="D12" s="150"/>
      <c r="E12" s="150"/>
      <c r="F12" s="150"/>
      <c r="G12" s="150"/>
      <c r="H12" s="383">
        <v>2600</v>
      </c>
      <c r="I12" s="396"/>
    </row>
    <row r="13" spans="1:9" ht="4.2" customHeight="1">
      <c r="A13" s="150"/>
      <c r="B13" s="150"/>
      <c r="C13" s="150"/>
      <c r="D13" s="150"/>
      <c r="E13" s="150"/>
      <c r="F13" s="150"/>
      <c r="G13" s="150"/>
      <c r="H13" s="150"/>
      <c r="I13" s="150"/>
    </row>
    <row r="14" spans="1:9">
      <c r="A14" s="150" t="s">
        <v>104</v>
      </c>
      <c r="B14" s="150"/>
      <c r="C14" s="150"/>
      <c r="D14" s="150"/>
      <c r="E14" s="150"/>
      <c r="F14" s="150"/>
      <c r="G14" s="150"/>
      <c r="H14" s="383">
        <v>850</v>
      </c>
      <c r="I14" s="396"/>
    </row>
    <row r="15" spans="1:9" ht="4.2" customHeight="1">
      <c r="A15" s="150"/>
      <c r="B15" s="150"/>
      <c r="C15" s="150"/>
      <c r="D15" s="150"/>
      <c r="E15" s="150"/>
      <c r="F15" s="150"/>
      <c r="G15" s="150"/>
      <c r="H15" s="151"/>
      <c r="I15" s="150"/>
    </row>
    <row r="16" spans="1:9">
      <c r="A16" s="150" t="s">
        <v>99</v>
      </c>
      <c r="B16" s="150"/>
      <c r="C16" s="150"/>
      <c r="D16" s="150"/>
      <c r="E16" s="150"/>
      <c r="F16" s="150"/>
      <c r="G16" s="150"/>
      <c r="H16" s="383">
        <v>350000</v>
      </c>
      <c r="I16" s="384"/>
    </row>
    <row r="17" spans="1:9" ht="4.2" customHeight="1">
      <c r="A17" s="150"/>
      <c r="B17" s="150"/>
      <c r="C17" s="150"/>
      <c r="D17" s="150"/>
      <c r="E17" s="150"/>
      <c r="F17" s="150"/>
      <c r="G17" s="150"/>
      <c r="H17" s="151"/>
      <c r="I17" s="150"/>
    </row>
    <row r="18" spans="1:9">
      <c r="A18" s="150" t="s">
        <v>108</v>
      </c>
      <c r="B18" s="150"/>
      <c r="C18" s="150"/>
      <c r="D18" s="150"/>
      <c r="E18" s="150"/>
      <c r="F18" s="150"/>
      <c r="G18" s="150"/>
      <c r="H18" s="383"/>
      <c r="I18" s="384"/>
    </row>
    <row r="19" spans="1:9" ht="4.2" customHeight="1">
      <c r="A19" s="150"/>
      <c r="B19" s="150"/>
      <c r="C19" s="150"/>
      <c r="D19" s="150"/>
      <c r="E19" s="150"/>
      <c r="F19" s="150"/>
      <c r="G19" s="150"/>
      <c r="H19" s="151"/>
      <c r="I19" s="150"/>
    </row>
    <row r="20" spans="1:9">
      <c r="A20" s="152" t="s">
        <v>109</v>
      </c>
      <c r="B20" s="150"/>
      <c r="C20" s="150"/>
      <c r="D20" s="385" t="str">
        <f>D26</f>
        <v>Sarah Verschiet</v>
      </c>
      <c r="E20" s="385"/>
      <c r="F20" s="385"/>
      <c r="G20" s="150" t="s">
        <v>171</v>
      </c>
      <c r="H20" s="383">
        <v>150000</v>
      </c>
      <c r="I20" s="384"/>
    </row>
    <row r="21" spans="1:9" ht="3.6" customHeight="1">
      <c r="A21" s="150"/>
      <c r="B21" s="150"/>
      <c r="C21" s="150"/>
      <c r="D21" s="150"/>
      <c r="E21" s="150"/>
      <c r="F21" s="150"/>
      <c r="G21" s="150"/>
      <c r="H21" s="151"/>
      <c r="I21" s="150"/>
    </row>
    <row r="22" spans="1:9">
      <c r="A22" s="152" t="s">
        <v>109</v>
      </c>
      <c r="B22" s="150"/>
      <c r="C22" s="150"/>
      <c r="D22" s="385" t="str">
        <f>G26</f>
        <v>Diederik</v>
      </c>
      <c r="E22" s="261"/>
      <c r="F22" s="261"/>
      <c r="G22" s="150" t="s">
        <v>171</v>
      </c>
      <c r="H22" s="383">
        <v>150000</v>
      </c>
      <c r="I22" s="384"/>
    </row>
    <row r="23" spans="1:9" ht="7.8" customHeight="1">
      <c r="A23" s="148"/>
      <c r="B23" s="148"/>
      <c r="C23" s="148"/>
      <c r="D23" s="148"/>
      <c r="E23" s="148"/>
      <c r="F23" s="148"/>
      <c r="G23" s="148"/>
      <c r="H23" s="148"/>
      <c r="I23" s="148"/>
    </row>
    <row r="24" spans="1:9" ht="17.399999999999999">
      <c r="A24" s="153" t="s">
        <v>152</v>
      </c>
      <c r="B24" s="154"/>
      <c r="C24" s="154"/>
      <c r="D24" s="154"/>
      <c r="E24" s="154"/>
      <c r="F24" s="154"/>
      <c r="G24" s="154"/>
      <c r="H24" s="154"/>
      <c r="I24" s="154"/>
    </row>
    <row r="25" spans="1:9" ht="1.2" customHeight="1">
      <c r="A25" s="155"/>
      <c r="B25" s="155"/>
      <c r="C25" s="155"/>
      <c r="D25" s="155"/>
      <c r="E25" s="155"/>
      <c r="F25" s="155"/>
      <c r="G25" s="155"/>
      <c r="H25" s="155"/>
      <c r="I25" s="155"/>
    </row>
    <row r="26" spans="1:9">
      <c r="A26" s="150"/>
      <c r="B26" s="156"/>
      <c r="C26" s="156"/>
      <c r="D26" s="380" t="str">
        <f>'Je Persoonlijke Pensioenplan'!G10</f>
        <v>Sarah Verschiet</v>
      </c>
      <c r="E26" s="380"/>
      <c r="F26" s="380"/>
      <c r="G26" s="381" t="str">
        <f>G10</f>
        <v>Diederik</v>
      </c>
      <c r="H26" s="382"/>
      <c r="I26" s="382"/>
    </row>
    <row r="27" spans="1:9" ht="4.8" customHeight="1">
      <c r="A27" s="150"/>
      <c r="B27" s="156"/>
      <c r="C27" s="156"/>
      <c r="D27" s="156"/>
      <c r="E27" s="150"/>
      <c r="F27" s="150"/>
      <c r="G27" s="150"/>
      <c r="H27" s="150"/>
      <c r="I27" s="150"/>
    </row>
    <row r="28" spans="1:9">
      <c r="A28" s="150" t="s">
        <v>107</v>
      </c>
      <c r="B28" s="150"/>
      <c r="C28" s="150"/>
      <c r="D28" s="373">
        <f>'Tabblad voor expert'!D21</f>
        <v>2550</v>
      </c>
      <c r="E28" s="374"/>
      <c r="F28" s="375"/>
      <c r="G28" s="394">
        <f>H12</f>
        <v>2600</v>
      </c>
      <c r="H28" s="374"/>
      <c r="I28" s="374"/>
    </row>
    <row r="29" spans="1:9" ht="4.8" customHeight="1">
      <c r="A29" s="150"/>
      <c r="B29" s="150"/>
      <c r="C29" s="150"/>
      <c r="D29" s="150"/>
      <c r="E29" s="150"/>
      <c r="F29" s="150"/>
      <c r="G29" s="150"/>
      <c r="H29" s="150"/>
      <c r="I29" s="150"/>
    </row>
    <row r="30" spans="1:9">
      <c r="A30" s="150" t="s">
        <v>103</v>
      </c>
      <c r="B30" s="150"/>
      <c r="C30" s="150"/>
      <c r="D30" s="373">
        <f>H14</f>
        <v>850</v>
      </c>
      <c r="E30" s="374"/>
      <c r="F30" s="375"/>
      <c r="G30" s="394">
        <f>'Je Persoonlijke Pensioenplan'!H51</f>
        <v>420</v>
      </c>
      <c r="H30" s="374"/>
      <c r="I30" s="374"/>
    </row>
    <row r="31" spans="1:9" ht="4.8" customHeight="1">
      <c r="A31" s="150"/>
      <c r="B31" s="150"/>
      <c r="C31" s="150"/>
      <c r="D31" s="150"/>
      <c r="E31" s="150"/>
      <c r="F31" s="150"/>
      <c r="G31" s="150"/>
      <c r="H31" s="150"/>
      <c r="I31" s="150"/>
    </row>
    <row r="32" spans="1:9">
      <c r="A32" s="150" t="s">
        <v>96</v>
      </c>
      <c r="B32" s="150"/>
      <c r="C32" s="150"/>
      <c r="D32" s="376">
        <f>D28+D30</f>
        <v>3400</v>
      </c>
      <c r="E32" s="377"/>
      <c r="F32" s="378"/>
      <c r="G32" s="395">
        <f>G28+G30</f>
        <v>3020</v>
      </c>
      <c r="H32" s="377"/>
      <c r="I32" s="377"/>
    </row>
    <row r="33" spans="1:9" ht="16.2" customHeight="1">
      <c r="A33" s="150"/>
      <c r="B33" s="150"/>
      <c r="C33" s="150"/>
      <c r="D33" s="157"/>
      <c r="E33" s="150"/>
      <c r="F33" s="150"/>
      <c r="G33" s="158"/>
      <c r="H33" s="150"/>
      <c r="I33" s="150"/>
    </row>
    <row r="34" spans="1:9" ht="18.600000000000001" thickBot="1">
      <c r="A34" s="159" t="s">
        <v>100</v>
      </c>
      <c r="B34" s="160"/>
      <c r="C34" s="160"/>
      <c r="D34" s="160"/>
      <c r="E34" s="160"/>
      <c r="F34" s="160"/>
      <c r="G34" s="160"/>
      <c r="H34" s="160"/>
      <c r="I34" s="160"/>
    </row>
    <row r="35" spans="1:9" ht="4.8" customHeight="1">
      <c r="A35" s="161"/>
      <c r="B35" s="161"/>
      <c r="C35" s="161"/>
      <c r="D35" s="161"/>
      <c r="E35" s="161"/>
      <c r="F35" s="161"/>
      <c r="G35" s="161"/>
      <c r="H35" s="161"/>
      <c r="I35" s="161"/>
    </row>
    <row r="36" spans="1:9">
      <c r="A36" s="162" t="s">
        <v>97</v>
      </c>
      <c r="B36" s="162"/>
      <c r="C36" s="162"/>
      <c r="D36" s="392" t="str">
        <f>D26</f>
        <v>Sarah Verschiet</v>
      </c>
      <c r="E36" s="392"/>
      <c r="F36" s="392"/>
      <c r="G36" s="162"/>
      <c r="H36" s="164">
        <f>(D32*12.96)*4</f>
        <v>176256</v>
      </c>
      <c r="I36" s="165"/>
    </row>
    <row r="37" spans="1:9" ht="4.2" customHeight="1">
      <c r="A37" s="162"/>
      <c r="B37" s="162"/>
      <c r="C37" s="162"/>
      <c r="D37" s="162"/>
      <c r="E37" s="162"/>
      <c r="F37" s="162"/>
      <c r="G37" s="162"/>
      <c r="H37" s="166"/>
      <c r="I37" s="148"/>
    </row>
    <row r="38" spans="1:9">
      <c r="A38" s="162" t="s">
        <v>106</v>
      </c>
      <c r="B38" s="162"/>
      <c r="C38" s="162"/>
      <c r="D38" s="162"/>
      <c r="E38" s="162"/>
      <c r="F38" s="162"/>
      <c r="G38" s="162"/>
      <c r="H38" s="167">
        <f>H16-H22</f>
        <v>200000</v>
      </c>
      <c r="I38" s="82"/>
    </row>
    <row r="39" spans="1:9" ht="4.8" customHeight="1">
      <c r="A39" s="148"/>
      <c r="B39" s="148"/>
      <c r="C39" s="148"/>
      <c r="D39" s="148"/>
      <c r="E39" s="148"/>
      <c r="F39" s="148"/>
      <c r="G39" s="148"/>
      <c r="H39" s="166"/>
      <c r="I39" s="148"/>
    </row>
    <row r="40" spans="1:9" ht="31.2" customHeight="1">
      <c r="A40" s="387" t="s">
        <v>102</v>
      </c>
      <c r="B40" s="387"/>
      <c r="C40" s="387"/>
      <c r="D40" s="387"/>
      <c r="E40" s="387"/>
      <c r="F40" s="387"/>
      <c r="G40" s="387"/>
      <c r="H40" s="387"/>
      <c r="I40" s="387"/>
    </row>
    <row r="41" spans="1:9" ht="4.8" customHeight="1">
      <c r="A41" s="148"/>
      <c r="B41" s="148"/>
      <c r="C41" s="148"/>
      <c r="D41" s="148"/>
      <c r="E41" s="148"/>
      <c r="F41" s="148"/>
      <c r="G41" s="148"/>
      <c r="H41" s="166"/>
      <c r="I41" s="148"/>
    </row>
    <row r="42" spans="1:9">
      <c r="A42" s="162" t="s">
        <v>97</v>
      </c>
      <c r="B42" s="162"/>
      <c r="C42" s="162"/>
      <c r="D42" s="163" t="str">
        <f>G10</f>
        <v>Diederik</v>
      </c>
      <c r="E42" s="163"/>
      <c r="F42" s="163"/>
      <c r="G42" s="162"/>
      <c r="H42" s="168">
        <f>(G32*12.96)*4</f>
        <v>156556.80000000002</v>
      </c>
      <c r="I42" s="165"/>
    </row>
    <row r="43" spans="1:9" ht="4.2" customHeight="1">
      <c r="A43" s="162"/>
      <c r="B43" s="162"/>
      <c r="C43" s="162"/>
      <c r="D43" s="162"/>
      <c r="E43" s="162"/>
      <c r="F43" s="162"/>
      <c r="G43" s="162"/>
      <c r="H43" s="169"/>
      <c r="I43" s="148"/>
    </row>
    <row r="44" spans="1:9">
      <c r="A44" s="162" t="s">
        <v>106</v>
      </c>
      <c r="B44" s="162"/>
      <c r="C44" s="162"/>
      <c r="D44" s="162"/>
      <c r="E44" s="162"/>
      <c r="F44" s="162"/>
      <c r="G44" s="162"/>
      <c r="H44" s="81">
        <f>H16-H20</f>
        <v>200000</v>
      </c>
      <c r="I44" s="82"/>
    </row>
    <row r="45" spans="1:9" ht="12" customHeight="1">
      <c r="A45" s="162"/>
      <c r="B45" s="162"/>
      <c r="C45" s="162"/>
      <c r="D45" s="162"/>
      <c r="E45" s="162"/>
      <c r="F45" s="162"/>
      <c r="G45" s="162"/>
      <c r="H45" s="148"/>
      <c r="I45" s="148"/>
    </row>
    <row r="46" spans="1:9" ht="33.6" customHeight="1">
      <c r="A46" s="350" t="s">
        <v>230</v>
      </c>
      <c r="B46" s="351"/>
      <c r="C46" s="351"/>
      <c r="D46" s="351"/>
      <c r="E46" s="351"/>
      <c r="F46" s="351"/>
      <c r="G46" s="351"/>
      <c r="H46" s="351"/>
      <c r="I46" s="351"/>
    </row>
    <row r="47" spans="1:9" ht="18.600000000000001" customHeight="1">
      <c r="A47" s="221"/>
      <c r="B47" s="222"/>
      <c r="C47" s="222"/>
      <c r="D47" s="222"/>
      <c r="E47" s="222"/>
      <c r="F47" s="222"/>
      <c r="G47" s="222"/>
      <c r="H47" s="222"/>
      <c r="I47" s="222"/>
    </row>
    <row r="48" spans="1:9" ht="18">
      <c r="A48" s="386" t="s">
        <v>101</v>
      </c>
      <c r="B48" s="386"/>
      <c r="C48" s="386"/>
      <c r="D48" s="386"/>
      <c r="E48" s="386"/>
      <c r="F48" s="386"/>
      <c r="G48" s="386"/>
      <c r="H48" s="386"/>
      <c r="I48" s="386"/>
    </row>
    <row r="49" spans="1:9" ht="4.8" customHeight="1">
      <c r="A49" s="170"/>
      <c r="B49" s="171"/>
      <c r="C49" s="170"/>
      <c r="D49" s="170"/>
      <c r="E49" s="170"/>
      <c r="F49" s="170"/>
      <c r="G49" s="170"/>
      <c r="H49" s="170"/>
      <c r="I49" s="170"/>
    </row>
    <row r="50" spans="1:9">
      <c r="A50" s="162" t="s">
        <v>98</v>
      </c>
      <c r="B50" s="162"/>
      <c r="C50" s="162"/>
      <c r="D50" s="163" t="str">
        <f>D26</f>
        <v>Sarah Verschiet</v>
      </c>
      <c r="E50" s="163"/>
      <c r="F50" s="163"/>
      <c r="G50" s="162"/>
      <c r="H50" s="164">
        <f>D32*33%</f>
        <v>1122</v>
      </c>
      <c r="I50" s="165"/>
    </row>
    <row r="51" spans="1:9" ht="4.2" customHeight="1">
      <c r="A51" s="162"/>
      <c r="B51" s="162"/>
      <c r="C51" s="162"/>
      <c r="D51" s="162"/>
      <c r="E51" s="162"/>
      <c r="F51" s="162"/>
      <c r="G51" s="162"/>
      <c r="H51" s="148"/>
      <c r="I51" s="148"/>
    </row>
    <row r="52" spans="1:9">
      <c r="A52" s="162" t="s">
        <v>98</v>
      </c>
      <c r="B52" s="162"/>
      <c r="C52" s="162"/>
      <c r="D52" s="163" t="str">
        <f>G10</f>
        <v>Diederik</v>
      </c>
      <c r="E52" s="163"/>
      <c r="F52" s="163"/>
      <c r="G52" s="162"/>
      <c r="H52" s="168">
        <f>G32*33%</f>
        <v>996.6</v>
      </c>
      <c r="I52" s="165"/>
    </row>
    <row r="53" spans="1:9" ht="4.8" customHeight="1">
      <c r="A53" s="162"/>
      <c r="B53" s="162"/>
      <c r="C53" s="162"/>
      <c r="D53" s="162"/>
      <c r="E53" s="162"/>
      <c r="F53" s="162"/>
      <c r="G53" s="162"/>
      <c r="H53" s="148"/>
      <c r="I53" s="148"/>
    </row>
    <row r="54" spans="1:9" ht="47.4" customHeight="1">
      <c r="A54" s="387" t="s">
        <v>105</v>
      </c>
      <c r="B54" s="387"/>
      <c r="C54" s="387"/>
      <c r="D54" s="387"/>
      <c r="E54" s="387"/>
      <c r="F54" s="387"/>
      <c r="G54" s="387"/>
      <c r="H54" s="387"/>
      <c r="I54" s="387"/>
    </row>
    <row r="55" spans="1:9" ht="27.6" customHeight="1"/>
    <row r="56" spans="1:9" ht="64.8" customHeight="1">
      <c r="A56" s="2"/>
      <c r="B56" s="2"/>
      <c r="C56" s="2"/>
      <c r="D56" s="2"/>
      <c r="E56" s="2"/>
      <c r="F56" s="2"/>
      <c r="G56" s="2"/>
      <c r="H56" s="2"/>
      <c r="I56" s="2"/>
    </row>
    <row r="57" spans="1:9">
      <c r="A57" s="2"/>
      <c r="B57" s="2"/>
      <c r="C57" s="2"/>
      <c r="D57" s="2"/>
      <c r="E57" s="2"/>
      <c r="F57" s="2"/>
      <c r="G57" s="2"/>
      <c r="H57" s="2"/>
      <c r="I57" s="2"/>
    </row>
    <row r="58" spans="1:9" ht="21">
      <c r="A58" s="367" t="s">
        <v>177</v>
      </c>
      <c r="B58" s="367"/>
      <c r="C58" s="367"/>
      <c r="D58" s="367"/>
      <c r="E58" s="367"/>
      <c r="F58" s="367"/>
      <c r="G58" s="367"/>
      <c r="H58" s="367"/>
      <c r="I58" s="367"/>
    </row>
    <row r="59" spans="1:9">
      <c r="A59" s="2"/>
      <c r="B59" s="2"/>
      <c r="C59" s="2"/>
      <c r="D59" s="2"/>
      <c r="E59" s="2"/>
      <c r="F59" s="2"/>
      <c r="G59" s="2"/>
      <c r="H59" s="2"/>
      <c r="I59" s="2"/>
    </row>
    <row r="60" spans="1:9">
      <c r="A60" s="368" t="s">
        <v>172</v>
      </c>
      <c r="B60" s="368"/>
      <c r="C60" s="368"/>
      <c r="D60" s="368"/>
      <c r="E60" s="368"/>
      <c r="F60" s="368"/>
      <c r="G60" s="368"/>
      <c r="H60" s="368"/>
      <c r="I60" s="368"/>
    </row>
    <row r="61" spans="1:9">
      <c r="A61" s="369"/>
      <c r="B61" s="369"/>
      <c r="C61" s="369"/>
      <c r="D61" s="369"/>
      <c r="E61" s="369"/>
      <c r="F61" s="369"/>
      <c r="G61" s="369"/>
      <c r="H61" s="369"/>
      <c r="I61" s="369"/>
    </row>
    <row r="62" spans="1:9" ht="30.6" customHeight="1">
      <c r="A62" s="369"/>
      <c r="B62" s="369"/>
      <c r="C62" s="369"/>
      <c r="D62" s="369"/>
      <c r="E62" s="369"/>
      <c r="F62" s="369"/>
      <c r="G62" s="369"/>
      <c r="H62" s="369"/>
      <c r="I62" s="369"/>
    </row>
    <row r="63" spans="1:9" ht="7.2" customHeight="1">
      <c r="A63" s="2"/>
      <c r="B63" s="2"/>
      <c r="C63" s="2"/>
      <c r="D63" s="2"/>
      <c r="E63" s="2"/>
      <c r="F63" s="2"/>
      <c r="G63" s="2"/>
      <c r="H63" s="2"/>
      <c r="I63" s="2"/>
    </row>
    <row r="64" spans="1:9">
      <c r="A64" s="3"/>
      <c r="B64" s="3"/>
      <c r="C64" s="3"/>
      <c r="D64" s="3"/>
      <c r="E64" s="3"/>
      <c r="F64" s="370" t="s">
        <v>169</v>
      </c>
      <c r="G64" s="370"/>
      <c r="H64" s="370"/>
      <c r="I64" s="370"/>
    </row>
    <row r="65" spans="1:9">
      <c r="A65" s="303" t="str">
        <f>'Je Persoonlijke Pensioenplan'!G10</f>
        <v>Sarah Verschiet</v>
      </c>
      <c r="B65" s="371"/>
      <c r="C65" s="371"/>
      <c r="D65" s="130"/>
      <c r="E65" s="130"/>
      <c r="F65" s="372" t="s">
        <v>229</v>
      </c>
      <c r="G65" s="372"/>
      <c r="H65" s="372"/>
      <c r="I65" s="130"/>
    </row>
    <row r="66" spans="1:9" ht="3.6" customHeight="1">
      <c r="A66" s="131"/>
      <c r="B66" s="131"/>
      <c r="C66" s="131"/>
      <c r="D66" s="130"/>
      <c r="E66" s="130"/>
      <c r="F66" s="130"/>
      <c r="G66" s="130"/>
      <c r="H66" s="130"/>
      <c r="I66" s="130"/>
    </row>
    <row r="67" spans="1:9">
      <c r="A67" s="131" t="s">
        <v>157</v>
      </c>
      <c r="B67" s="363">
        <f>'Je Persoonlijke Pensioenplan'!H29</f>
        <v>2110.2193816074605</v>
      </c>
      <c r="C67" s="261"/>
      <c r="D67" s="365" t="s">
        <v>161</v>
      </c>
      <c r="E67" s="366"/>
      <c r="F67" s="366"/>
      <c r="G67" s="359">
        <v>2300</v>
      </c>
      <c r="H67" s="359"/>
      <c r="I67" s="130"/>
    </row>
    <row r="68" spans="1:9" ht="3.6" customHeight="1">
      <c r="A68" s="131"/>
      <c r="B68" s="131"/>
      <c r="C68" s="131"/>
      <c r="D68" s="130"/>
      <c r="E68" s="131"/>
      <c r="F68" s="131"/>
      <c r="G68" s="130"/>
      <c r="H68" s="130"/>
      <c r="I68" s="130"/>
    </row>
    <row r="69" spans="1:9">
      <c r="A69" s="131" t="s">
        <v>159</v>
      </c>
      <c r="B69" s="364">
        <v>39</v>
      </c>
      <c r="C69" s="364"/>
      <c r="D69" s="130"/>
      <c r="E69" s="131"/>
      <c r="F69" s="131" t="s">
        <v>159</v>
      </c>
      <c r="G69" s="364">
        <v>45</v>
      </c>
      <c r="H69" s="364"/>
      <c r="I69" s="130"/>
    </row>
    <row r="70" spans="1:9" ht="3.6" customHeight="1">
      <c r="A70" s="131"/>
      <c r="B70" s="130"/>
      <c r="C70" s="130"/>
      <c r="D70" s="130"/>
      <c r="E70" s="131"/>
      <c r="F70" s="131"/>
      <c r="G70" s="130"/>
      <c r="H70" s="130"/>
      <c r="I70" s="130"/>
    </row>
    <row r="71" spans="1:9">
      <c r="A71" s="131" t="s">
        <v>158</v>
      </c>
      <c r="B71" s="130"/>
      <c r="C71" s="130"/>
      <c r="D71" s="130"/>
      <c r="E71" s="131"/>
      <c r="F71" s="131"/>
      <c r="G71" s="359">
        <v>200000</v>
      </c>
      <c r="H71" s="359"/>
      <c r="I71" s="130"/>
    </row>
    <row r="72" spans="1:9" ht="3.6" customHeight="1">
      <c r="A72" s="131"/>
      <c r="B72" s="130"/>
      <c r="C72" s="130"/>
      <c r="D72" s="130"/>
      <c r="E72" s="131"/>
      <c r="F72" s="131"/>
      <c r="G72" s="130"/>
      <c r="H72" s="130"/>
      <c r="I72" s="130"/>
    </row>
    <row r="73" spans="1:9">
      <c r="A73" s="131" t="s">
        <v>162</v>
      </c>
      <c r="B73" s="130"/>
      <c r="C73" s="130"/>
      <c r="D73" s="130"/>
      <c r="E73" s="131"/>
      <c r="F73" s="131"/>
      <c r="G73" s="359"/>
      <c r="H73" s="359"/>
      <c r="I73" s="130"/>
    </row>
    <row r="74" spans="1:9" ht="3.6" customHeight="1">
      <c r="A74" s="130"/>
      <c r="B74" s="130"/>
      <c r="C74" s="130"/>
      <c r="D74" s="130"/>
      <c r="E74" s="130"/>
      <c r="F74" s="130"/>
      <c r="G74" s="130"/>
      <c r="H74" s="130"/>
      <c r="I74" s="130"/>
    </row>
    <row r="75" spans="1:9">
      <c r="A75" s="360" t="s">
        <v>166</v>
      </c>
      <c r="B75" s="361"/>
      <c r="C75" s="361"/>
      <c r="D75" s="361"/>
      <c r="E75" s="361"/>
      <c r="F75" s="361"/>
      <c r="G75" s="361"/>
      <c r="H75" s="361"/>
      <c r="I75" s="361"/>
    </row>
    <row r="76" spans="1:9">
      <c r="A76" s="2"/>
      <c r="B76" s="2"/>
      <c r="C76" s="2"/>
      <c r="D76" s="2"/>
      <c r="E76" s="2"/>
      <c r="F76" s="2"/>
      <c r="G76" s="2"/>
      <c r="H76" s="2"/>
      <c r="I76" s="2"/>
    </row>
    <row r="77" spans="1:9" ht="18">
      <c r="A77" s="362" t="s">
        <v>163</v>
      </c>
      <c r="B77" s="362"/>
      <c r="C77" s="362"/>
      <c r="D77" s="362"/>
      <c r="E77" s="362"/>
      <c r="F77" s="362"/>
      <c r="G77" s="362"/>
      <c r="H77" s="362"/>
      <c r="I77" s="362"/>
    </row>
    <row r="78" spans="1:9" ht="1.2" customHeight="1">
      <c r="A78" s="87"/>
      <c r="B78" s="87"/>
      <c r="C78" s="87"/>
      <c r="D78" s="87"/>
      <c r="E78" s="87"/>
      <c r="F78" s="87"/>
      <c r="G78" s="87"/>
      <c r="H78" s="87"/>
      <c r="I78" s="87"/>
    </row>
    <row r="79" spans="1:9" ht="8.4" customHeight="1">
      <c r="A79" s="2"/>
      <c r="B79" s="2"/>
      <c r="C79" s="2"/>
      <c r="D79" s="2"/>
      <c r="E79" s="2"/>
      <c r="F79" s="2"/>
      <c r="G79" s="2"/>
      <c r="H79" s="2"/>
      <c r="I79" s="2"/>
    </row>
    <row r="80" spans="1:9">
      <c r="A80" s="131" t="s">
        <v>160</v>
      </c>
      <c r="B80" s="2"/>
      <c r="C80" s="2"/>
      <c r="D80" s="2"/>
      <c r="E80" s="2"/>
      <c r="F80" s="2"/>
      <c r="G80" s="328">
        <f>((B67+G67)*12.96)*4</f>
        <v>228625.77274253077</v>
      </c>
      <c r="H80" s="354"/>
      <c r="I80" s="2"/>
    </row>
    <row r="81" spans="1:9" ht="3.6" customHeight="1">
      <c r="A81" s="131"/>
      <c r="B81" s="2"/>
      <c r="C81" s="2"/>
      <c r="D81" s="2"/>
      <c r="E81" s="2"/>
      <c r="F81" s="2"/>
      <c r="G81" s="130"/>
      <c r="H81" s="130"/>
      <c r="I81" s="2"/>
    </row>
    <row r="82" spans="1:9">
      <c r="A82" s="131" t="s">
        <v>164</v>
      </c>
      <c r="B82" s="2"/>
      <c r="C82" s="2"/>
      <c r="D82" s="2"/>
      <c r="E82" s="2"/>
      <c r="F82" s="2"/>
      <c r="G82" s="328">
        <f>(B67+G67)*33%</f>
        <v>1455.3723959304621</v>
      </c>
      <c r="H82" s="354"/>
      <c r="I82" s="2"/>
    </row>
    <row r="83" spans="1:9" ht="3.6" customHeight="1">
      <c r="A83" s="131"/>
      <c r="B83" s="2"/>
      <c r="C83" s="2"/>
      <c r="D83" s="2"/>
      <c r="E83" s="2"/>
      <c r="F83" s="2"/>
      <c r="G83" s="130"/>
      <c r="H83" s="130"/>
      <c r="I83" s="2"/>
    </row>
    <row r="84" spans="1:9">
      <c r="A84" s="131" t="s">
        <v>165</v>
      </c>
      <c r="B84" s="2"/>
      <c r="C84" s="2"/>
      <c r="D84" s="2"/>
      <c r="E84" s="2"/>
      <c r="F84" s="2"/>
      <c r="G84" s="355">
        <f>FV(3%,67-B69,0,-G73,1)</f>
        <v>0</v>
      </c>
      <c r="H84" s="355"/>
      <c r="I84" s="2"/>
    </row>
    <row r="85" spans="1:9">
      <c r="A85" s="2"/>
      <c r="B85" s="2"/>
      <c r="C85" s="2"/>
      <c r="D85" s="2"/>
      <c r="E85" s="2"/>
      <c r="F85" s="2"/>
      <c r="G85" s="2"/>
      <c r="H85" s="2"/>
      <c r="I85" s="2"/>
    </row>
    <row r="86" spans="1:9">
      <c r="A86" s="356" t="s">
        <v>176</v>
      </c>
      <c r="B86" s="356"/>
      <c r="C86" s="356"/>
      <c r="D86" s="356"/>
      <c r="E86" s="356"/>
      <c r="F86" s="356"/>
      <c r="G86" s="356"/>
      <c r="H86" s="356"/>
      <c r="I86" s="356"/>
    </row>
    <row r="87" spans="1:9">
      <c r="A87" s="356"/>
      <c r="B87" s="356"/>
      <c r="C87" s="356"/>
      <c r="D87" s="356"/>
      <c r="E87" s="356"/>
      <c r="F87" s="356"/>
      <c r="G87" s="356"/>
      <c r="H87" s="356"/>
      <c r="I87" s="356"/>
    </row>
    <row r="88" spans="1:9">
      <c r="A88" s="356"/>
      <c r="B88" s="356"/>
      <c r="C88" s="356"/>
      <c r="D88" s="356"/>
      <c r="E88" s="356"/>
      <c r="F88" s="356"/>
      <c r="G88" s="356"/>
      <c r="H88" s="356"/>
      <c r="I88" s="356"/>
    </row>
    <row r="89" spans="1:9">
      <c r="A89" s="356"/>
      <c r="B89" s="356"/>
      <c r="C89" s="356"/>
      <c r="D89" s="356"/>
      <c r="E89" s="356"/>
      <c r="F89" s="356"/>
      <c r="G89" s="356"/>
      <c r="H89" s="356"/>
      <c r="I89" s="356"/>
    </row>
    <row r="90" spans="1:9">
      <c r="A90" s="356"/>
      <c r="B90" s="356"/>
      <c r="C90" s="356"/>
      <c r="D90" s="356"/>
      <c r="E90" s="356"/>
      <c r="F90" s="356"/>
      <c r="G90" s="356"/>
      <c r="H90" s="356"/>
      <c r="I90" s="356"/>
    </row>
    <row r="91" spans="1:9" ht="43.8" customHeight="1">
      <c r="A91" s="357" t="s">
        <v>167</v>
      </c>
      <c r="B91" s="357"/>
      <c r="C91" s="357"/>
      <c r="D91" s="357"/>
      <c r="E91" s="357"/>
      <c r="F91" s="357"/>
      <c r="G91" s="357"/>
      <c r="H91" s="357"/>
      <c r="I91" s="357"/>
    </row>
    <row r="92" spans="1:9">
      <c r="A92" s="2"/>
      <c r="B92" s="2"/>
      <c r="C92" s="2"/>
      <c r="D92" s="2"/>
      <c r="E92" s="2"/>
      <c r="F92" s="2"/>
      <c r="G92" s="2"/>
      <c r="H92" s="2"/>
      <c r="I92" s="2"/>
    </row>
    <row r="93" spans="1:9">
      <c r="A93" s="2"/>
      <c r="B93" s="192" t="s">
        <v>168</v>
      </c>
      <c r="C93" s="130"/>
      <c r="D93" s="130"/>
      <c r="E93" s="130"/>
      <c r="F93" s="192" t="s">
        <v>173</v>
      </c>
      <c r="G93" s="130"/>
      <c r="H93" s="130"/>
      <c r="I93" s="2"/>
    </row>
    <row r="94" spans="1:9">
      <c r="A94" s="2"/>
      <c r="B94" s="2"/>
      <c r="C94" s="2"/>
      <c r="D94" s="2"/>
      <c r="E94" s="2"/>
      <c r="F94" s="2"/>
      <c r="G94" s="2"/>
      <c r="H94" s="2"/>
      <c r="I94" s="2"/>
    </row>
    <row r="95" spans="1:9">
      <c r="A95" s="2"/>
      <c r="B95" s="358"/>
      <c r="C95" s="358"/>
      <c r="D95" s="358"/>
      <c r="E95" s="2"/>
      <c r="F95" s="358"/>
      <c r="G95" s="358"/>
      <c r="H95" s="358"/>
      <c r="I95" s="2"/>
    </row>
    <row r="96" spans="1:9">
      <c r="A96" s="2"/>
      <c r="B96" s="358"/>
      <c r="C96" s="358"/>
      <c r="D96" s="358"/>
      <c r="E96" s="2"/>
      <c r="F96" s="358"/>
      <c r="G96" s="358"/>
      <c r="H96" s="358"/>
      <c r="I96" s="2"/>
    </row>
    <row r="97" spans="1:9">
      <c r="A97" s="2"/>
      <c r="B97" s="358"/>
      <c r="C97" s="358"/>
      <c r="D97" s="358"/>
      <c r="E97" s="2"/>
      <c r="F97" s="358"/>
      <c r="G97" s="358"/>
      <c r="H97" s="358"/>
      <c r="I97" s="2"/>
    </row>
    <row r="98" spans="1:9">
      <c r="A98" s="2"/>
      <c r="B98" s="358"/>
      <c r="C98" s="358"/>
      <c r="D98" s="358"/>
      <c r="E98" s="2"/>
      <c r="F98" s="358"/>
      <c r="G98" s="358"/>
      <c r="H98" s="358"/>
      <c r="I98" s="2"/>
    </row>
    <row r="99" spans="1:9">
      <c r="A99" s="2"/>
      <c r="B99" s="358"/>
      <c r="C99" s="358"/>
      <c r="D99" s="358"/>
      <c r="E99" s="2"/>
      <c r="F99" s="358"/>
      <c r="G99" s="358"/>
      <c r="H99" s="358"/>
      <c r="I99" s="2"/>
    </row>
    <row r="100" spans="1:9">
      <c r="A100" s="2"/>
      <c r="B100" s="358"/>
      <c r="C100" s="358"/>
      <c r="D100" s="358"/>
      <c r="E100" s="2"/>
      <c r="F100" s="358"/>
      <c r="G100" s="358"/>
      <c r="H100" s="358"/>
      <c r="I100" s="2"/>
    </row>
    <row r="101" spans="1:9">
      <c r="A101" s="2"/>
      <c r="B101" s="358"/>
      <c r="C101" s="358"/>
      <c r="D101" s="358"/>
      <c r="E101" s="2"/>
      <c r="F101" s="358"/>
      <c r="G101" s="358"/>
      <c r="H101" s="358"/>
      <c r="I101" s="2"/>
    </row>
    <row r="102" spans="1:9">
      <c r="A102" s="2"/>
      <c r="B102" s="358"/>
      <c r="C102" s="358"/>
      <c r="D102" s="358"/>
      <c r="E102" s="2"/>
      <c r="F102" s="358"/>
      <c r="G102" s="358"/>
      <c r="H102" s="358"/>
      <c r="I102" s="2"/>
    </row>
    <row r="103" spans="1:9">
      <c r="A103" s="2"/>
      <c r="B103" s="358"/>
      <c r="C103" s="358"/>
      <c r="D103" s="358"/>
      <c r="E103" s="2"/>
      <c r="F103" s="358"/>
      <c r="G103" s="358"/>
      <c r="H103" s="358"/>
      <c r="I103" s="2"/>
    </row>
    <row r="104" spans="1:9">
      <c r="A104" s="2"/>
      <c r="B104" s="358"/>
      <c r="C104" s="358"/>
      <c r="D104" s="358"/>
      <c r="E104" s="2"/>
      <c r="F104" s="358"/>
      <c r="G104" s="358"/>
      <c r="H104" s="358"/>
      <c r="I104" s="2"/>
    </row>
    <row r="105" spans="1:9">
      <c r="A105" s="2"/>
      <c r="B105" s="358"/>
      <c r="C105" s="358"/>
      <c r="D105" s="358"/>
      <c r="E105" s="2"/>
      <c r="F105" s="358"/>
      <c r="G105" s="358"/>
      <c r="H105" s="358"/>
      <c r="I105" s="2"/>
    </row>
    <row r="106" spans="1:9">
      <c r="A106" s="2"/>
      <c r="B106" s="358"/>
      <c r="C106" s="358"/>
      <c r="D106" s="358"/>
      <c r="E106" s="2"/>
      <c r="F106" s="358"/>
      <c r="G106" s="358"/>
      <c r="H106" s="358"/>
      <c r="I106" s="2"/>
    </row>
    <row r="107" spans="1:9" ht="48.6" customHeight="1">
      <c r="A107" s="2"/>
      <c r="B107" s="352" t="s">
        <v>231</v>
      </c>
      <c r="C107" s="353"/>
      <c r="D107" s="353"/>
      <c r="E107" s="353"/>
      <c r="F107" s="353"/>
      <c r="G107" s="353"/>
      <c r="H107" s="353"/>
      <c r="I107" s="2"/>
    </row>
  </sheetData>
  <sheetProtection algorithmName="SHA-512" hashValue="nRBjjnSRy0vzcf/HYBrIGH0zVtVk91gJHUpuQDov9h2Nesjq5EY0NXMkbGLvZp0pdfIi0otatuOq3oNtRQ0Vtg==" saltValue="5D8nx4A2qgqYsKmVreNO6A==" spinCount="100000" sheet="1" insertHyperlinks="0" selectLockedCells="1"/>
  <mergeCells count="47">
    <mergeCell ref="A48:I48"/>
    <mergeCell ref="A54:I54"/>
    <mergeCell ref="D20:F20"/>
    <mergeCell ref="A2:I4"/>
    <mergeCell ref="G10:I10"/>
    <mergeCell ref="D36:F36"/>
    <mergeCell ref="A8:I8"/>
    <mergeCell ref="A40:I40"/>
    <mergeCell ref="D28:F28"/>
    <mergeCell ref="G30:I30"/>
    <mergeCell ref="G32:I32"/>
    <mergeCell ref="H12:I12"/>
    <mergeCell ref="H14:I14"/>
    <mergeCell ref="G28:I28"/>
    <mergeCell ref="D30:F30"/>
    <mergeCell ref="D32:F32"/>
    <mergeCell ref="A5:I5"/>
    <mergeCell ref="D26:F26"/>
    <mergeCell ref="G26:I26"/>
    <mergeCell ref="H16:I16"/>
    <mergeCell ref="H18:I18"/>
    <mergeCell ref="H20:I20"/>
    <mergeCell ref="H22:I22"/>
    <mergeCell ref="D22:F22"/>
    <mergeCell ref="G69:H69"/>
    <mergeCell ref="D67:F67"/>
    <mergeCell ref="A58:I58"/>
    <mergeCell ref="A60:I62"/>
    <mergeCell ref="F64:I64"/>
    <mergeCell ref="A65:C65"/>
    <mergeCell ref="F65:H65"/>
    <mergeCell ref="A46:I46"/>
    <mergeCell ref="B107:H107"/>
    <mergeCell ref="G82:H82"/>
    <mergeCell ref="G84:H84"/>
    <mergeCell ref="A86:I90"/>
    <mergeCell ref="A91:I91"/>
    <mergeCell ref="B95:D106"/>
    <mergeCell ref="F95:H106"/>
    <mergeCell ref="G71:H71"/>
    <mergeCell ref="G73:H73"/>
    <mergeCell ref="A75:I75"/>
    <mergeCell ref="A77:I77"/>
    <mergeCell ref="G80:H80"/>
    <mergeCell ref="B67:C67"/>
    <mergeCell ref="G67:H67"/>
    <mergeCell ref="B69:C6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85AF-2050-494F-AECA-73B629195DC9}">
  <dimension ref="A4:Y89"/>
  <sheetViews>
    <sheetView workbookViewId="0">
      <selection activeCell="U14" sqref="U14:V16"/>
    </sheetView>
  </sheetViews>
  <sheetFormatPr defaultColWidth="3.44140625" defaultRowHeight="14.4"/>
  <cols>
    <col min="1" max="16384" width="3.44140625" style="2"/>
  </cols>
  <sheetData>
    <row r="4" spans="2:25" s="223" customFormat="1" ht="43.2" customHeight="1"/>
    <row r="5" spans="2:25" s="223" customFormat="1" ht="30">
      <c r="B5" s="230"/>
      <c r="C5" s="230"/>
      <c r="D5" s="230"/>
      <c r="E5" s="230"/>
      <c r="F5" s="415" t="s">
        <v>232</v>
      </c>
      <c r="G5" s="412"/>
      <c r="H5" s="412"/>
      <c r="I5" s="412"/>
      <c r="J5" s="412"/>
      <c r="K5" s="412"/>
      <c r="L5" s="412"/>
      <c r="M5" s="412"/>
      <c r="N5" s="412"/>
      <c r="O5" s="412"/>
      <c r="P5" s="412"/>
      <c r="Q5" s="412"/>
      <c r="R5" s="412"/>
      <c r="S5" s="412"/>
      <c r="T5" s="412"/>
      <c r="U5" s="412"/>
      <c r="V5" s="412"/>
      <c r="W5" s="412"/>
      <c r="X5" s="231"/>
      <c r="Y5" s="231"/>
    </row>
    <row r="6" spans="2:25" s="223" customFormat="1" ht="13.8"/>
    <row r="7" spans="2:25" s="223" customFormat="1">
      <c r="B7" s="214"/>
      <c r="C7" s="214"/>
      <c r="D7" s="214"/>
      <c r="E7" s="214"/>
      <c r="F7" s="413" t="s">
        <v>280</v>
      </c>
      <c r="G7" s="414"/>
      <c r="H7" s="414"/>
      <c r="I7" s="414"/>
      <c r="J7" s="414"/>
      <c r="K7" s="414"/>
      <c r="L7" s="414"/>
      <c r="M7" s="414"/>
      <c r="N7" s="414"/>
      <c r="O7" s="414"/>
      <c r="P7" s="414"/>
      <c r="Q7" s="414"/>
      <c r="R7" s="414"/>
      <c r="S7" s="414"/>
      <c r="T7" s="414"/>
      <c r="U7" s="414"/>
      <c r="V7" s="414"/>
      <c r="W7" s="414"/>
      <c r="X7" s="214"/>
      <c r="Y7" s="214"/>
    </row>
    <row r="8" spans="2:25" s="223" customFormat="1">
      <c r="B8" s="214"/>
      <c r="C8" s="214"/>
      <c r="D8" s="214"/>
      <c r="E8" s="214"/>
      <c r="F8" s="413" t="s">
        <v>281</v>
      </c>
      <c r="G8" s="414"/>
      <c r="H8" s="414"/>
      <c r="I8" s="414"/>
      <c r="J8" s="414"/>
      <c r="K8" s="414"/>
      <c r="L8" s="414"/>
      <c r="M8" s="414"/>
      <c r="N8" s="414"/>
      <c r="O8" s="414"/>
      <c r="P8" s="414"/>
      <c r="Q8" s="414"/>
      <c r="R8" s="414"/>
      <c r="S8" s="414"/>
      <c r="T8" s="414"/>
      <c r="U8" s="414"/>
      <c r="V8" s="414"/>
      <c r="W8" s="414"/>
      <c r="X8" s="214"/>
      <c r="Y8" s="214"/>
    </row>
    <row r="9" spans="2:25" s="223" customFormat="1" ht="13.8"/>
    <row r="10" spans="2:25" s="223" customFormat="1" ht="13.8">
      <c r="F10" s="229" t="s">
        <v>279</v>
      </c>
      <c r="G10" s="227"/>
      <c r="H10" s="227"/>
      <c r="I10" s="227"/>
      <c r="J10" s="227"/>
      <c r="K10" s="227"/>
      <c r="L10" s="227"/>
      <c r="M10" s="227"/>
      <c r="N10" s="227"/>
      <c r="O10" s="227"/>
      <c r="P10" s="227"/>
      <c r="Q10" s="227"/>
      <c r="R10" s="227"/>
      <c r="S10" s="227"/>
      <c r="T10" s="227"/>
      <c r="U10" s="227"/>
      <c r="V10" s="227"/>
      <c r="W10" s="227"/>
    </row>
    <row r="11" spans="2:25" s="223" customFormat="1" ht="3.6" customHeight="1"/>
    <row r="12" spans="2:25" s="223" customFormat="1" ht="13.8">
      <c r="F12" s="223" t="s">
        <v>233</v>
      </c>
      <c r="N12" s="223" t="s">
        <v>260</v>
      </c>
    </row>
    <row r="13" spans="2:25" s="223" customFormat="1" ht="3.6" customHeight="1"/>
    <row r="14" spans="2:25" s="223" customFormat="1" ht="13.8">
      <c r="F14" s="223" t="s">
        <v>234</v>
      </c>
      <c r="N14" s="223" t="s">
        <v>262</v>
      </c>
      <c r="U14" s="399">
        <v>0</v>
      </c>
      <c r="V14" s="400"/>
    </row>
    <row r="15" spans="2:25" s="223" customFormat="1" ht="3.6" customHeight="1">
      <c r="U15" s="400"/>
      <c r="V15" s="400"/>
    </row>
    <row r="16" spans="2:25" s="223" customFormat="1" ht="13.8">
      <c r="F16" s="223" t="s">
        <v>235</v>
      </c>
      <c r="N16" s="223" t="s">
        <v>261</v>
      </c>
      <c r="U16" s="400"/>
      <c r="V16" s="400"/>
    </row>
    <row r="17" spans="6:23" s="223" customFormat="1" ht="3.6" customHeight="1"/>
    <row r="18" spans="6:23" s="223" customFormat="1" ht="13.8">
      <c r="F18" s="223" t="s">
        <v>236</v>
      </c>
      <c r="N18" s="223" t="s">
        <v>263</v>
      </c>
    </row>
    <row r="19" spans="6:23" s="223" customFormat="1" ht="13.8"/>
    <row r="20" spans="6:23" s="223" customFormat="1" ht="13.8">
      <c r="F20" s="229" t="s">
        <v>237</v>
      </c>
      <c r="G20" s="227"/>
      <c r="H20" s="227"/>
      <c r="I20" s="227"/>
      <c r="J20" s="227"/>
      <c r="K20" s="227"/>
      <c r="L20" s="227"/>
      <c r="M20" s="227"/>
      <c r="N20" s="227"/>
      <c r="O20" s="227"/>
      <c r="P20" s="227"/>
      <c r="Q20" s="227"/>
      <c r="R20" s="227"/>
      <c r="S20" s="227"/>
      <c r="T20" s="227"/>
      <c r="U20" s="227"/>
      <c r="V20" s="227"/>
      <c r="W20" s="227"/>
    </row>
    <row r="21" spans="6:23" s="223" customFormat="1" ht="3" customHeight="1"/>
    <row r="22" spans="6:23" s="223" customFormat="1" ht="13.8">
      <c r="F22" s="223" t="s">
        <v>238</v>
      </c>
      <c r="N22" s="223" t="s">
        <v>261</v>
      </c>
    </row>
    <row r="23" spans="6:23" s="223" customFormat="1" ht="3" customHeight="1"/>
    <row r="24" spans="6:23" s="223" customFormat="1" ht="13.8">
      <c r="F24" s="223" t="s">
        <v>239</v>
      </c>
      <c r="N24" s="223" t="s">
        <v>262</v>
      </c>
      <c r="U24" s="399">
        <v>0</v>
      </c>
      <c r="V24" s="400"/>
    </row>
    <row r="25" spans="6:23" s="223" customFormat="1" ht="3" customHeight="1">
      <c r="U25" s="400"/>
      <c r="V25" s="400"/>
    </row>
    <row r="26" spans="6:23" s="223" customFormat="1" ht="13.8">
      <c r="F26" s="223" t="s">
        <v>240</v>
      </c>
      <c r="N26" s="223" t="s">
        <v>260</v>
      </c>
      <c r="U26" s="400"/>
      <c r="V26" s="400"/>
    </row>
    <row r="27" spans="6:23" s="223" customFormat="1" ht="13.8"/>
    <row r="28" spans="6:23" s="223" customFormat="1" ht="13.8">
      <c r="F28" s="229" t="s">
        <v>241</v>
      </c>
      <c r="G28" s="227"/>
      <c r="H28" s="227"/>
      <c r="I28" s="227"/>
      <c r="J28" s="227"/>
      <c r="K28" s="227"/>
      <c r="L28" s="227"/>
      <c r="M28" s="227"/>
      <c r="N28" s="227"/>
      <c r="O28" s="227"/>
      <c r="P28" s="227"/>
      <c r="Q28" s="227"/>
      <c r="R28" s="227"/>
      <c r="S28" s="227"/>
      <c r="T28" s="227"/>
      <c r="U28" s="227"/>
      <c r="V28" s="227"/>
      <c r="W28" s="227"/>
    </row>
    <row r="29" spans="6:23" s="223" customFormat="1" ht="3.6" customHeight="1"/>
    <row r="30" spans="6:23" s="223" customFormat="1" ht="13.8">
      <c r="F30" s="223" t="s">
        <v>265</v>
      </c>
      <c r="N30" s="223" t="s">
        <v>261</v>
      </c>
    </row>
    <row r="31" spans="6:23" s="223" customFormat="1" ht="13.8">
      <c r="F31" s="223" t="s">
        <v>264</v>
      </c>
      <c r="U31" s="401">
        <v>0</v>
      </c>
      <c r="V31" s="402"/>
    </row>
    <row r="32" spans="6:23" s="223" customFormat="1" ht="3.6" customHeight="1">
      <c r="U32" s="402"/>
      <c r="V32" s="402"/>
    </row>
    <row r="33" spans="6:23" s="223" customFormat="1" ht="13.8">
      <c r="F33" s="223" t="s">
        <v>242</v>
      </c>
      <c r="N33" s="223" t="s">
        <v>262</v>
      </c>
      <c r="U33" s="402"/>
      <c r="V33" s="402"/>
    </row>
    <row r="34" spans="6:23" s="223" customFormat="1" ht="13.8"/>
    <row r="35" spans="6:23" s="223" customFormat="1" ht="13.8">
      <c r="F35" s="229" t="s">
        <v>243</v>
      </c>
      <c r="G35" s="227"/>
      <c r="H35" s="227"/>
      <c r="I35" s="227"/>
      <c r="J35" s="227"/>
      <c r="K35" s="227"/>
      <c r="L35" s="227"/>
      <c r="M35" s="227"/>
      <c r="N35" s="227"/>
      <c r="O35" s="227"/>
      <c r="P35" s="227"/>
      <c r="Q35" s="227"/>
      <c r="R35" s="227"/>
      <c r="S35" s="227"/>
      <c r="T35" s="227"/>
      <c r="U35" s="227"/>
      <c r="V35" s="227"/>
      <c r="W35" s="227"/>
    </row>
    <row r="36" spans="6:23" s="223" customFormat="1" ht="3.6" customHeight="1"/>
    <row r="37" spans="6:23" s="223" customFormat="1" ht="13.8">
      <c r="F37" s="223" t="s">
        <v>244</v>
      </c>
      <c r="N37" s="223" t="s">
        <v>261</v>
      </c>
    </row>
    <row r="38" spans="6:23" s="223" customFormat="1" ht="3.6" customHeight="1"/>
    <row r="39" spans="6:23" s="223" customFormat="1" ht="13.8">
      <c r="F39" s="223" t="s">
        <v>245</v>
      </c>
      <c r="N39" s="223" t="s">
        <v>262</v>
      </c>
      <c r="U39" s="401">
        <v>0</v>
      </c>
      <c r="V39" s="402"/>
    </row>
    <row r="40" spans="6:23" s="223" customFormat="1" ht="3.6" customHeight="1">
      <c r="U40" s="402"/>
      <c r="V40" s="402"/>
    </row>
    <row r="41" spans="6:23" s="223" customFormat="1" ht="13.8">
      <c r="F41" s="223" t="s">
        <v>269</v>
      </c>
      <c r="N41" s="223" t="s">
        <v>271</v>
      </c>
      <c r="U41" s="402"/>
      <c r="V41" s="402"/>
    </row>
    <row r="42" spans="6:23" s="223" customFormat="1" ht="13.8">
      <c r="F42" s="228" t="s">
        <v>270</v>
      </c>
    </row>
    <row r="43" spans="6:23" s="223" customFormat="1" ht="13.8">
      <c r="F43" s="229" t="s">
        <v>246</v>
      </c>
      <c r="G43" s="227"/>
      <c r="H43" s="227"/>
      <c r="I43" s="227"/>
      <c r="J43" s="227"/>
      <c r="K43" s="227"/>
      <c r="L43" s="227"/>
      <c r="M43" s="227"/>
      <c r="N43" s="227"/>
      <c r="O43" s="227"/>
      <c r="P43" s="227"/>
      <c r="Q43" s="227"/>
      <c r="R43" s="227"/>
      <c r="S43" s="227"/>
      <c r="T43" s="227"/>
      <c r="U43" s="227"/>
      <c r="V43" s="227"/>
      <c r="W43" s="227"/>
    </row>
    <row r="44" spans="6:23" s="223" customFormat="1" ht="3.6" customHeight="1"/>
    <row r="45" spans="6:23" s="223" customFormat="1" ht="13.8">
      <c r="F45" s="223" t="s">
        <v>247</v>
      </c>
      <c r="N45" s="223" t="s">
        <v>262</v>
      </c>
    </row>
    <row r="46" spans="6:23" s="223" customFormat="1" ht="3.6" customHeight="1"/>
    <row r="47" spans="6:23" s="223" customFormat="1" ht="13.8">
      <c r="F47" s="223" t="s">
        <v>266</v>
      </c>
      <c r="N47" s="223" t="s">
        <v>268</v>
      </c>
      <c r="U47" s="401">
        <v>0</v>
      </c>
      <c r="V47" s="402"/>
    </row>
    <row r="48" spans="6:23" s="223" customFormat="1" ht="3.6" customHeight="1">
      <c r="U48" s="402"/>
      <c r="V48" s="402"/>
    </row>
    <row r="49" spans="6:23" s="223" customFormat="1" ht="13.8">
      <c r="F49" s="223" t="s">
        <v>267</v>
      </c>
      <c r="N49" s="223" t="s">
        <v>261</v>
      </c>
      <c r="U49" s="402"/>
      <c r="V49" s="402"/>
    </row>
    <row r="50" spans="6:23" s="223" customFormat="1" ht="13.8"/>
    <row r="51" spans="6:23" s="223" customFormat="1" ht="13.8">
      <c r="F51" s="229" t="s">
        <v>248</v>
      </c>
      <c r="G51" s="227"/>
      <c r="H51" s="227"/>
      <c r="I51" s="227"/>
      <c r="J51" s="227"/>
      <c r="K51" s="227"/>
      <c r="L51" s="227"/>
      <c r="M51" s="227"/>
      <c r="N51" s="227"/>
      <c r="O51" s="227"/>
      <c r="P51" s="227"/>
      <c r="Q51" s="227"/>
      <c r="R51" s="227"/>
      <c r="S51" s="227"/>
      <c r="T51" s="227"/>
      <c r="U51" s="227"/>
      <c r="V51" s="227"/>
      <c r="W51" s="227"/>
    </row>
    <row r="52" spans="6:23" s="223" customFormat="1" ht="3.6" customHeight="1"/>
    <row r="53" spans="6:23" s="223" customFormat="1" ht="13.8">
      <c r="F53" s="223" t="s">
        <v>272</v>
      </c>
      <c r="N53" s="223" t="s">
        <v>271</v>
      </c>
    </row>
    <row r="54" spans="6:23" s="223" customFormat="1" ht="13.8">
      <c r="F54" s="223" t="s">
        <v>273</v>
      </c>
    </row>
    <row r="55" spans="6:23" s="223" customFormat="1" ht="3.6" customHeight="1"/>
    <row r="56" spans="6:23" s="223" customFormat="1" ht="13.8">
      <c r="F56" s="223" t="s">
        <v>274</v>
      </c>
      <c r="N56" s="223" t="s">
        <v>262</v>
      </c>
      <c r="U56" s="401">
        <v>0</v>
      </c>
      <c r="V56" s="402"/>
    </row>
    <row r="57" spans="6:23" s="223" customFormat="1" ht="13.8">
      <c r="F57" s="223" t="s">
        <v>275</v>
      </c>
      <c r="U57" s="402"/>
      <c r="V57" s="402"/>
    </row>
    <row r="58" spans="6:23" s="223" customFormat="1" ht="3.6" customHeight="1"/>
    <row r="59" spans="6:23" s="223" customFormat="1" ht="13.8">
      <c r="F59" s="223" t="s">
        <v>276</v>
      </c>
      <c r="N59" s="223" t="s">
        <v>261</v>
      </c>
    </row>
    <row r="60" spans="6:23" s="223" customFormat="1" ht="13.8">
      <c r="F60" s="223" t="s">
        <v>277</v>
      </c>
    </row>
    <row r="61" spans="6:23" s="223" customFormat="1" ht="31.2" customHeight="1"/>
    <row r="62" spans="6:23" s="223" customFormat="1" ht="13.8">
      <c r="F62" s="229" t="s">
        <v>249</v>
      </c>
      <c r="G62" s="227"/>
      <c r="H62" s="227"/>
      <c r="I62" s="227"/>
      <c r="J62" s="227"/>
      <c r="K62" s="227"/>
      <c r="L62" s="227"/>
      <c r="M62" s="227"/>
      <c r="N62" s="227"/>
      <c r="O62" s="227"/>
      <c r="P62" s="227"/>
      <c r="Q62" s="227"/>
      <c r="R62" s="227"/>
      <c r="S62" s="227"/>
      <c r="T62" s="227"/>
      <c r="U62" s="227"/>
      <c r="V62" s="227"/>
      <c r="W62" s="227"/>
    </row>
    <row r="63" spans="6:23" s="223" customFormat="1" ht="3.6" customHeight="1"/>
    <row r="64" spans="6:23" s="223" customFormat="1" ht="13.8">
      <c r="F64" s="223" t="s">
        <v>250</v>
      </c>
      <c r="N64" s="223" t="s">
        <v>278</v>
      </c>
    </row>
    <row r="65" spans="2:25" s="223" customFormat="1" ht="3.6" customHeight="1"/>
    <row r="66" spans="2:25" s="223" customFormat="1" ht="13.8">
      <c r="F66" s="223" t="s">
        <v>251</v>
      </c>
      <c r="N66" s="223" t="s">
        <v>262</v>
      </c>
      <c r="U66" s="401">
        <v>0</v>
      </c>
      <c r="V66" s="402"/>
    </row>
    <row r="67" spans="2:25" s="223" customFormat="1" ht="3.6" customHeight="1">
      <c r="U67" s="402"/>
      <c r="V67" s="402"/>
    </row>
    <row r="68" spans="2:25" s="223" customFormat="1" ht="13.8">
      <c r="F68" s="223" t="s">
        <v>252</v>
      </c>
      <c r="N68" s="223" t="s">
        <v>268</v>
      </c>
      <c r="U68" s="402"/>
      <c r="V68" s="402"/>
    </row>
    <row r="69" spans="2:25" s="223" customFormat="1" ht="13.8"/>
    <row r="70" spans="2:25" s="223" customFormat="1" ht="21.6" customHeight="1">
      <c r="O70" s="411" t="s">
        <v>259</v>
      </c>
      <c r="P70" s="412"/>
      <c r="Q70" s="412"/>
      <c r="R70" s="412"/>
      <c r="S70" s="412"/>
      <c r="T70"/>
      <c r="U70" s="410">
        <f>U14+U24+U31+U39+U47+U56+U66</f>
        <v>0</v>
      </c>
      <c r="V70" s="410"/>
    </row>
    <row r="71" spans="2:25" s="223" customFormat="1" ht="13.8">
      <c r="O71" s="412"/>
      <c r="P71" s="412"/>
      <c r="Q71" s="412"/>
      <c r="R71" s="412"/>
      <c r="S71" s="412"/>
      <c r="U71" s="410"/>
      <c r="V71" s="410"/>
    </row>
    <row r="72" spans="2:25" s="223" customFormat="1" ht="63.6" customHeight="1">
      <c r="B72" s="407" t="s">
        <v>253</v>
      </c>
      <c r="C72" s="351"/>
      <c r="D72" s="351"/>
      <c r="E72" s="351"/>
      <c r="F72" s="351"/>
      <c r="G72" s="351"/>
      <c r="H72" s="351"/>
      <c r="I72" s="408" t="s">
        <v>282</v>
      </c>
      <c r="J72" s="409"/>
      <c r="K72" s="409"/>
      <c r="L72" s="409"/>
      <c r="M72" s="409"/>
      <c r="N72" s="409"/>
      <c r="O72" s="409"/>
      <c r="P72" s="409"/>
      <c r="Q72" s="409"/>
      <c r="R72" s="409"/>
      <c r="S72" s="409"/>
      <c r="T72" s="409"/>
      <c r="U72" s="409"/>
      <c r="V72" s="409"/>
      <c r="W72" s="409"/>
      <c r="X72" s="351"/>
      <c r="Y72" s="351"/>
    </row>
    <row r="73" spans="2:25" s="223" customFormat="1" ht="6" customHeight="1"/>
    <row r="74" spans="2:25" s="223" customFormat="1" ht="62.4" customHeight="1">
      <c r="B74" s="403" t="s">
        <v>254</v>
      </c>
      <c r="C74" s="404"/>
      <c r="D74" s="404"/>
      <c r="E74" s="404"/>
      <c r="F74" s="404"/>
      <c r="G74" s="404"/>
      <c r="I74" s="405" t="s">
        <v>283</v>
      </c>
      <c r="J74" s="406"/>
      <c r="K74" s="406"/>
      <c r="L74" s="406"/>
      <c r="M74" s="406"/>
      <c r="N74" s="406"/>
      <c r="O74" s="406"/>
      <c r="P74" s="406"/>
      <c r="Q74" s="406"/>
      <c r="R74" s="406"/>
      <c r="S74" s="406"/>
      <c r="T74" s="406"/>
      <c r="U74" s="406"/>
      <c r="V74" s="406"/>
      <c r="W74" s="406"/>
      <c r="X74" s="351"/>
      <c r="Y74" s="351"/>
    </row>
    <row r="75" spans="2:25" s="223" customFormat="1" ht="6" customHeight="1"/>
    <row r="76" spans="2:25" s="223" customFormat="1" ht="54" customHeight="1">
      <c r="B76" s="403" t="s">
        <v>255</v>
      </c>
      <c r="C76" s="404"/>
      <c r="D76" s="404"/>
      <c r="E76" s="404"/>
      <c r="F76" s="404"/>
      <c r="G76" s="404"/>
      <c r="I76" s="405" t="s">
        <v>284</v>
      </c>
      <c r="J76" s="406"/>
      <c r="K76" s="406"/>
      <c r="L76" s="406"/>
      <c r="M76" s="406"/>
      <c r="N76" s="406"/>
      <c r="O76" s="406"/>
      <c r="P76" s="406"/>
      <c r="Q76" s="406"/>
      <c r="R76" s="406"/>
      <c r="S76" s="406"/>
      <c r="T76" s="406"/>
      <c r="U76" s="406"/>
      <c r="V76" s="406"/>
      <c r="W76" s="406"/>
      <c r="X76" s="351"/>
      <c r="Y76" s="351"/>
    </row>
    <row r="77" spans="2:25" s="223" customFormat="1" ht="6" customHeight="1"/>
    <row r="78" spans="2:25" s="223" customFormat="1" ht="55.8" customHeight="1">
      <c r="B78" s="403" t="s">
        <v>256</v>
      </c>
      <c r="C78" s="404"/>
      <c r="D78" s="404"/>
      <c r="E78" s="404"/>
      <c r="F78" s="404"/>
      <c r="G78" s="404"/>
      <c r="I78" s="405" t="s">
        <v>285</v>
      </c>
      <c r="J78" s="406"/>
      <c r="K78" s="406"/>
      <c r="L78" s="406"/>
      <c r="M78" s="406"/>
      <c r="N78" s="406"/>
      <c r="O78" s="406"/>
      <c r="P78" s="406"/>
      <c r="Q78" s="406"/>
      <c r="R78" s="406"/>
      <c r="S78" s="406"/>
      <c r="T78" s="406"/>
      <c r="U78" s="406"/>
      <c r="V78" s="406"/>
      <c r="W78" s="406"/>
      <c r="X78" s="351"/>
      <c r="Y78" s="351"/>
    </row>
    <row r="79" spans="2:25" s="223" customFormat="1" ht="6" customHeight="1">
      <c r="B79" s="225"/>
      <c r="C79" s="226"/>
      <c r="D79" s="226"/>
      <c r="E79" s="226"/>
      <c r="F79" s="226"/>
      <c r="G79" s="226"/>
      <c r="I79" s="224"/>
      <c r="J79" s="218"/>
      <c r="K79" s="218"/>
      <c r="L79" s="218"/>
      <c r="M79" s="218"/>
      <c r="N79" s="218"/>
      <c r="O79" s="218"/>
      <c r="P79" s="218"/>
      <c r="Q79" s="218"/>
      <c r="R79" s="218"/>
      <c r="S79" s="218"/>
      <c r="T79" s="218"/>
      <c r="U79" s="218"/>
      <c r="V79" s="218"/>
      <c r="W79" s="218"/>
    </row>
    <row r="80" spans="2:25" s="223" customFormat="1" ht="66.599999999999994" customHeight="1">
      <c r="B80" s="403" t="s">
        <v>257</v>
      </c>
      <c r="C80" s="404"/>
      <c r="D80" s="404"/>
      <c r="E80" s="404"/>
      <c r="F80" s="404"/>
      <c r="G80" s="404"/>
      <c r="I80" s="405" t="s">
        <v>286</v>
      </c>
      <c r="J80" s="406"/>
      <c r="K80" s="406"/>
      <c r="L80" s="406"/>
      <c r="M80" s="406"/>
      <c r="N80" s="406"/>
      <c r="O80" s="406"/>
      <c r="P80" s="406"/>
      <c r="Q80" s="406"/>
      <c r="R80" s="406"/>
      <c r="S80" s="406"/>
      <c r="T80" s="406"/>
      <c r="U80" s="406"/>
      <c r="V80" s="406"/>
      <c r="W80" s="406"/>
      <c r="X80" s="351"/>
      <c r="Y80" s="351"/>
    </row>
    <row r="81" spans="1:25" s="223" customFormat="1" ht="13.8"/>
    <row r="82" spans="1:25" s="223" customFormat="1" ht="42" customHeight="1">
      <c r="A82" s="397" t="s">
        <v>258</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row>
    <row r="83" spans="1:25" ht="13.8" customHeight="1"/>
    <row r="84" spans="1:25" hidden="1">
      <c r="B84" s="2">
        <v>0</v>
      </c>
    </row>
    <row r="85" spans="1:25" hidden="1">
      <c r="B85" s="2">
        <v>2</v>
      </c>
    </row>
    <row r="86" spans="1:25" hidden="1">
      <c r="B86" s="2">
        <v>4</v>
      </c>
    </row>
    <row r="87" spans="1:25" hidden="1">
      <c r="B87" s="2">
        <v>5</v>
      </c>
    </row>
    <row r="88" spans="1:25" hidden="1">
      <c r="B88" s="2">
        <v>6</v>
      </c>
    </row>
    <row r="89" spans="1:25" hidden="1">
      <c r="B89" s="2">
        <v>8</v>
      </c>
    </row>
  </sheetData>
  <sheetProtection algorithmName="SHA-512" hashValue="1JuQ1AWaEYU+EjTkUZCJ6TlbAau5NsWh2BrOKGLOQyNV4X2HHo/uUrSIrm+nvYMTauGMyDqhCF2HKpnT7fAdxA==" saltValue="HEuSjqVUAS7bkBl1X05Bqw==" spinCount="100000" sheet="1" objects="1" scenarios="1" selectLockedCells="1"/>
  <mergeCells count="23">
    <mergeCell ref="F5:W5"/>
    <mergeCell ref="F8:W8"/>
    <mergeCell ref="U56:V57"/>
    <mergeCell ref="U66:V68"/>
    <mergeCell ref="U70:V71"/>
    <mergeCell ref="O70:S71"/>
    <mergeCell ref="F7:W7"/>
    <mergeCell ref="A82:Y82"/>
    <mergeCell ref="U14:V16"/>
    <mergeCell ref="U24:V26"/>
    <mergeCell ref="U31:V33"/>
    <mergeCell ref="U47:V49"/>
    <mergeCell ref="U39:V41"/>
    <mergeCell ref="B76:G76"/>
    <mergeCell ref="I76:Y76"/>
    <mergeCell ref="B78:G78"/>
    <mergeCell ref="I78:Y78"/>
    <mergeCell ref="B80:G80"/>
    <mergeCell ref="I80:Y80"/>
    <mergeCell ref="B72:H72"/>
    <mergeCell ref="I72:Y72"/>
    <mergeCell ref="B74:G74"/>
    <mergeCell ref="I74:Y74"/>
  </mergeCells>
  <dataValidations count="1">
    <dataValidation type="list" allowBlank="1" showInputMessage="1" showErrorMessage="1" sqref="U14:V16 U66:V68 U56:V57 U24:V26 U31:V33 U47:V49 U39:V41" xr:uid="{127720B2-AD05-49C2-AA6E-1FD53BD55D3B}">
      <formula1>$B$84:$B$89</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6BD3-EEF7-48AF-A833-D6D26D4B5DC8}">
  <dimension ref="A1:T56"/>
  <sheetViews>
    <sheetView topLeftCell="A9" workbookViewId="0">
      <selection activeCell="R37" activeCellId="19" sqref="C11:F11 C13:F13 C15:F15 C17:F17 C19:F19 D21:F21 D23:F23 K13 K15 K21 K23 R15:S15 R17:S17 R19:S19 R27:S27 R29:S29 R31:S31 R33:S33 R35:S35 R37:S37"/>
    </sheetView>
  </sheetViews>
  <sheetFormatPr defaultRowHeight="13.8"/>
  <cols>
    <col min="1" max="2" width="8.88671875" style="1"/>
    <col min="3" max="3" width="9.77734375" style="1" customWidth="1"/>
    <col min="4" max="4" width="10.33203125" style="1" bestFit="1" customWidth="1"/>
    <col min="5" max="5" width="9.6640625" style="1" customWidth="1"/>
    <col min="6" max="6" width="8.88671875" style="1"/>
    <col min="7" max="7" width="9.44140625" style="1" bestFit="1" customWidth="1"/>
    <col min="8" max="8" width="14" style="1" bestFit="1" customWidth="1"/>
    <col min="9" max="10" width="8.88671875" style="1"/>
    <col min="11" max="11" width="14.33203125" style="1" customWidth="1"/>
    <col min="12" max="12" width="8.88671875" style="1"/>
    <col min="13" max="13" width="5.33203125" style="1" customWidth="1"/>
    <col min="14" max="15" width="8.88671875" style="1"/>
    <col min="16" max="16" width="8.88671875" style="1" customWidth="1"/>
    <col min="17" max="17" width="8.88671875" style="1"/>
    <col min="18" max="18" width="8.88671875" style="1" customWidth="1"/>
    <col min="19" max="16384" width="8.88671875" style="1"/>
  </cols>
  <sheetData>
    <row r="1" spans="1:20" ht="0.6" hidden="1" customHeight="1">
      <c r="A1" s="9">
        <f>IF(C13="Samen",G1,G2)</f>
        <v>920.98</v>
      </c>
      <c r="C1" s="1" t="s">
        <v>16</v>
      </c>
      <c r="G1" s="1">
        <v>920.98</v>
      </c>
      <c r="J1" s="5">
        <v>0</v>
      </c>
      <c r="K1" s="1">
        <v>5</v>
      </c>
    </row>
    <row r="2" spans="1:20" hidden="1">
      <c r="A2" s="10">
        <f>K19/12</f>
        <v>1.6666666666666668E-3</v>
      </c>
      <c r="C2" s="1" t="s">
        <v>15</v>
      </c>
      <c r="G2" s="4">
        <v>1353.11</v>
      </c>
      <c r="J2" s="5">
        <v>0.01</v>
      </c>
      <c r="K2" s="1">
        <v>8</v>
      </c>
    </row>
    <row r="3" spans="1:20" hidden="1">
      <c r="A3" s="9">
        <f>H39/12</f>
        <v>1.6666666666666668E-3</v>
      </c>
      <c r="J3" s="5">
        <v>0.02</v>
      </c>
      <c r="K3" s="1">
        <v>10</v>
      </c>
    </row>
    <row r="4" spans="1:20" hidden="1">
      <c r="A4" s="11">
        <f>PMT(A3,K17,0,-D37,1)</f>
        <v>164.00725369312738</v>
      </c>
      <c r="J4" s="5">
        <v>0.03</v>
      </c>
      <c r="K4" s="1">
        <v>12</v>
      </c>
    </row>
    <row r="5" spans="1:20" hidden="1">
      <c r="J5" s="5">
        <v>0.04</v>
      </c>
      <c r="K5" s="1">
        <v>15</v>
      </c>
    </row>
    <row r="6" spans="1:20" hidden="1">
      <c r="J6" s="5">
        <v>0.05</v>
      </c>
      <c r="K6" s="1">
        <v>20</v>
      </c>
    </row>
    <row r="7" spans="1:20" hidden="1">
      <c r="J7" s="5">
        <v>0.06</v>
      </c>
      <c r="K7" s="1">
        <v>25</v>
      </c>
    </row>
    <row r="8" spans="1:20" hidden="1">
      <c r="A8" s="3"/>
      <c r="B8" s="3"/>
      <c r="C8" s="3"/>
      <c r="D8" s="3"/>
      <c r="E8" s="3"/>
      <c r="F8" s="3"/>
      <c r="G8" s="3"/>
      <c r="H8" s="3"/>
      <c r="I8" s="3"/>
      <c r="J8" s="3"/>
      <c r="K8" s="3"/>
      <c r="L8" s="3"/>
      <c r="M8" s="3"/>
    </row>
    <row r="9" spans="1:20" ht="24" customHeight="1">
      <c r="A9" s="423" t="s">
        <v>64</v>
      </c>
      <c r="B9" s="423"/>
      <c r="C9" s="423"/>
      <c r="D9" s="423"/>
      <c r="E9" s="423"/>
      <c r="F9" s="423"/>
      <c r="G9" s="423"/>
      <c r="H9" s="423"/>
      <c r="I9" s="423"/>
      <c r="J9" s="423"/>
      <c r="K9" s="423"/>
      <c r="L9" s="423"/>
      <c r="M9" s="351"/>
      <c r="N9" s="351"/>
      <c r="O9" s="351"/>
      <c r="P9" s="351"/>
      <c r="Q9" s="351"/>
      <c r="R9" s="351"/>
      <c r="S9" s="351"/>
      <c r="T9" s="351"/>
    </row>
    <row r="10" spans="1:20" ht="9" customHeight="1">
      <c r="A10" s="3"/>
      <c r="B10" s="3"/>
      <c r="C10" s="3"/>
      <c r="D10" s="3"/>
      <c r="E10" s="3"/>
      <c r="F10" s="3"/>
      <c r="G10" s="3"/>
      <c r="H10" s="3"/>
      <c r="I10" s="3"/>
      <c r="J10" s="3"/>
      <c r="K10" s="3"/>
      <c r="L10" s="3"/>
      <c r="M10" s="3"/>
      <c r="N10" s="3"/>
      <c r="O10" s="3"/>
      <c r="P10" s="3"/>
      <c r="Q10" s="3"/>
      <c r="R10" s="3"/>
      <c r="S10" s="3"/>
      <c r="T10" s="3"/>
    </row>
    <row r="11" spans="1:20" ht="14.4">
      <c r="A11" s="37" t="s">
        <v>14</v>
      </c>
      <c r="B11" s="38"/>
      <c r="C11" s="443" t="s">
        <v>122</v>
      </c>
      <c r="D11" s="444"/>
      <c r="E11" s="444"/>
      <c r="F11" s="444"/>
      <c r="G11" s="25"/>
      <c r="H11" s="37" t="s">
        <v>77</v>
      </c>
      <c r="I11" s="37"/>
      <c r="J11" s="37"/>
      <c r="K11" s="37"/>
      <c r="L11" s="42"/>
      <c r="M11" s="12"/>
      <c r="N11" s="429" t="s">
        <v>80</v>
      </c>
      <c r="O11" s="430"/>
      <c r="P11" s="430"/>
      <c r="Q11" s="430"/>
      <c r="R11" s="430"/>
      <c r="S11" s="431"/>
      <c r="T11" s="12"/>
    </row>
    <row r="12" spans="1:20" ht="3.6" customHeight="1">
      <c r="A12" s="39"/>
      <c r="B12" s="39"/>
      <c r="C12" s="12"/>
      <c r="D12" s="12"/>
      <c r="E12" s="12"/>
      <c r="F12" s="13"/>
      <c r="G12" s="13"/>
      <c r="H12" s="6"/>
      <c r="I12" s="6"/>
      <c r="J12" s="7"/>
      <c r="K12" s="7"/>
      <c r="L12" s="7"/>
      <c r="M12" s="12"/>
      <c r="N12" s="7"/>
      <c r="O12" s="7"/>
      <c r="P12" s="7"/>
      <c r="Q12" s="7"/>
      <c r="R12" s="7"/>
      <c r="S12" s="7"/>
      <c r="T12" s="12"/>
    </row>
    <row r="13" spans="1:20" ht="14.4">
      <c r="A13" s="39" t="s">
        <v>5</v>
      </c>
      <c r="B13" s="39"/>
      <c r="C13" s="445" t="s">
        <v>16</v>
      </c>
      <c r="D13" s="434"/>
      <c r="E13" s="434"/>
      <c r="F13" s="434"/>
      <c r="G13" s="12"/>
      <c r="H13" s="39" t="s">
        <v>18</v>
      </c>
      <c r="I13" s="39"/>
      <c r="J13" s="39"/>
      <c r="K13" s="451">
        <v>2023</v>
      </c>
      <c r="L13" s="39"/>
      <c r="M13" s="12"/>
      <c r="N13" s="39" t="s">
        <v>196</v>
      </c>
      <c r="O13" s="39"/>
      <c r="P13" s="202"/>
      <c r="Q13" s="41"/>
      <c r="R13" s="421">
        <f>(R27+R29+R31+R33+R35+R37)/12</f>
        <v>1120</v>
      </c>
      <c r="S13" s="435"/>
      <c r="T13" s="73" t="s">
        <v>72</v>
      </c>
    </row>
    <row r="14" spans="1:20" ht="3.6" customHeight="1">
      <c r="A14" s="39"/>
      <c r="B14" s="39"/>
      <c r="C14" s="12"/>
      <c r="D14" s="12"/>
      <c r="E14" s="12"/>
      <c r="F14" s="12"/>
      <c r="G14" s="12"/>
      <c r="H14" s="39"/>
      <c r="I14" s="39"/>
      <c r="J14" s="39"/>
      <c r="K14" s="40"/>
      <c r="L14" s="39"/>
      <c r="M14" s="12"/>
      <c r="N14" s="39"/>
      <c r="O14" s="39"/>
      <c r="P14" s="39"/>
      <c r="Q14" s="39"/>
      <c r="R14" s="40"/>
      <c r="S14" s="40"/>
      <c r="T14" s="12"/>
    </row>
    <row r="15" spans="1:20" ht="14.4">
      <c r="A15" s="39" t="s">
        <v>4</v>
      </c>
      <c r="B15" s="39"/>
      <c r="C15" s="446" t="s">
        <v>123</v>
      </c>
      <c r="D15" s="447"/>
      <c r="E15" s="447"/>
      <c r="F15" s="447"/>
      <c r="G15" s="12"/>
      <c r="H15" s="39" t="s">
        <v>19</v>
      </c>
      <c r="I15" s="39"/>
      <c r="J15" s="39"/>
      <c r="K15" s="452">
        <v>2053</v>
      </c>
      <c r="L15" s="39"/>
      <c r="M15" s="12"/>
      <c r="N15" s="427" t="s">
        <v>83</v>
      </c>
      <c r="O15" s="440"/>
      <c r="P15" s="440"/>
      <c r="Q15" s="440"/>
      <c r="R15" s="455">
        <v>1950</v>
      </c>
      <c r="S15" s="456"/>
      <c r="T15" s="12"/>
    </row>
    <row r="16" spans="1:20" ht="3.6" customHeight="1">
      <c r="A16" s="39"/>
      <c r="B16" s="39"/>
      <c r="C16" s="12"/>
      <c r="D16" s="12"/>
      <c r="E16" s="12"/>
      <c r="F16" s="12"/>
      <c r="G16" s="12"/>
      <c r="H16" s="39"/>
      <c r="I16" s="39"/>
      <c r="J16" s="39"/>
      <c r="K16" s="40"/>
      <c r="L16" s="39"/>
      <c r="M16" s="12"/>
      <c r="N16" s="39"/>
      <c r="O16" s="39"/>
      <c r="P16" s="39"/>
      <c r="Q16" s="39"/>
      <c r="R16" s="40"/>
      <c r="S16" s="40"/>
      <c r="T16" s="12"/>
    </row>
    <row r="17" spans="1:20" ht="14.4">
      <c r="A17" s="39" t="s">
        <v>0</v>
      </c>
      <c r="B17" s="39"/>
      <c r="C17" s="448">
        <v>30815</v>
      </c>
      <c r="D17" s="434"/>
      <c r="E17" s="434"/>
      <c r="F17" s="434"/>
      <c r="G17" s="12"/>
      <c r="H17" s="39" t="s">
        <v>52</v>
      </c>
      <c r="I17" s="39"/>
      <c r="J17" s="39"/>
      <c r="K17" s="8">
        <f>((K15-K13)*12)-6</f>
        <v>354</v>
      </c>
      <c r="L17" s="39"/>
      <c r="M17" s="12"/>
      <c r="N17" s="67" t="s">
        <v>197</v>
      </c>
      <c r="O17" s="67"/>
      <c r="P17" s="67"/>
      <c r="Q17" s="68"/>
      <c r="R17" s="449">
        <v>8000</v>
      </c>
      <c r="S17" s="457"/>
      <c r="T17" s="72" t="s">
        <v>81</v>
      </c>
    </row>
    <row r="18" spans="1:20" ht="3.6" customHeight="1">
      <c r="A18" s="39"/>
      <c r="B18" s="39"/>
      <c r="C18" s="12"/>
      <c r="D18" s="12"/>
      <c r="E18" s="12"/>
      <c r="F18" s="14"/>
      <c r="G18" s="14"/>
      <c r="H18" s="39"/>
      <c r="I18" s="39"/>
      <c r="J18" s="39"/>
      <c r="K18" s="40"/>
      <c r="L18" s="39"/>
      <c r="M18" s="12"/>
      <c r="N18" s="67"/>
      <c r="O18" s="67"/>
      <c r="P18" s="67"/>
      <c r="Q18" s="67"/>
      <c r="R18" s="70"/>
      <c r="S18" s="70"/>
      <c r="T18" s="69"/>
    </row>
    <row r="19" spans="1:20" ht="14.4">
      <c r="A19" s="427" t="s">
        <v>1</v>
      </c>
      <c r="B19" s="428"/>
      <c r="C19" s="448">
        <v>56017</v>
      </c>
      <c r="D19" s="434"/>
      <c r="E19" s="434"/>
      <c r="F19" s="434"/>
      <c r="G19" s="26"/>
      <c r="H19" s="39" t="s">
        <v>33</v>
      </c>
      <c r="I19" s="39"/>
      <c r="J19" s="39"/>
      <c r="K19" s="29">
        <f>'Zelf aanpassen'!I16</f>
        <v>0.02</v>
      </c>
      <c r="L19" s="39"/>
      <c r="M19" s="12"/>
      <c r="N19" s="67" t="s">
        <v>197</v>
      </c>
      <c r="O19" s="67"/>
      <c r="P19" s="67"/>
      <c r="Q19" s="71"/>
      <c r="R19" s="449">
        <v>7000</v>
      </c>
      <c r="S19" s="457"/>
      <c r="T19" s="72" t="s">
        <v>82</v>
      </c>
    </row>
    <row r="20" spans="1:20" ht="3.6" customHeight="1">
      <c r="A20" s="27"/>
      <c r="B20" s="27"/>
      <c r="C20" s="12"/>
      <c r="D20" s="12"/>
      <c r="E20" s="12"/>
      <c r="F20" s="12"/>
      <c r="G20" s="12"/>
      <c r="H20" s="39"/>
      <c r="I20" s="39"/>
      <c r="J20" s="39"/>
      <c r="K20" s="40"/>
      <c r="L20" s="39"/>
      <c r="M20" s="12"/>
      <c r="N20" s="67"/>
      <c r="O20" s="67"/>
      <c r="P20" s="67"/>
      <c r="Q20" s="67"/>
      <c r="R20" s="70"/>
      <c r="S20" s="70"/>
      <c r="T20" s="69"/>
    </row>
    <row r="21" spans="1:20" ht="14.4">
      <c r="A21" s="55" t="s">
        <v>22</v>
      </c>
      <c r="B21" s="55"/>
      <c r="C21" s="55"/>
      <c r="D21" s="449">
        <v>2550</v>
      </c>
      <c r="E21" s="434"/>
      <c r="F21" s="434"/>
      <c r="G21" s="12"/>
      <c r="H21" s="39" t="s">
        <v>65</v>
      </c>
      <c r="I21" s="39"/>
      <c r="J21" s="39"/>
      <c r="K21" s="453">
        <v>2000</v>
      </c>
      <c r="L21" s="39"/>
      <c r="M21" s="12"/>
      <c r="N21" s="203">
        <f>D21</f>
        <v>2550</v>
      </c>
      <c r="O21" s="204">
        <f>IF(C13="Samen",1,0)</f>
        <v>1</v>
      </c>
      <c r="P21" s="205"/>
      <c r="Q21" s="206"/>
      <c r="R21" s="207"/>
      <c r="S21" s="208"/>
      <c r="T21" s="205"/>
    </row>
    <row r="22" spans="1:20" ht="3.6" customHeight="1">
      <c r="A22" s="55"/>
      <c r="B22" s="55"/>
      <c r="C22" s="55"/>
      <c r="D22" s="61"/>
      <c r="E22" s="61"/>
      <c r="F22" s="61"/>
      <c r="G22" s="12"/>
      <c r="H22" s="39"/>
      <c r="I22" s="39"/>
      <c r="J22" s="39"/>
      <c r="K22" s="40"/>
      <c r="L22" s="39"/>
      <c r="M22" s="12"/>
      <c r="N22" s="67"/>
      <c r="O22" s="67"/>
      <c r="P22" s="67"/>
      <c r="Q22" s="67"/>
      <c r="R22" s="198"/>
      <c r="S22" s="198"/>
      <c r="T22" s="198"/>
    </row>
    <row r="23" spans="1:20" ht="14.4" customHeight="1">
      <c r="A23" s="56" t="s">
        <v>27</v>
      </c>
      <c r="B23" s="57"/>
      <c r="C23" s="57"/>
      <c r="D23" s="450">
        <v>17</v>
      </c>
      <c r="E23" s="450"/>
      <c r="F23" s="450"/>
      <c r="G23" s="12"/>
      <c r="H23" s="47" t="s">
        <v>76</v>
      </c>
      <c r="I23" s="39"/>
      <c r="J23" s="39"/>
      <c r="K23" s="454">
        <v>75</v>
      </c>
      <c r="L23" s="39"/>
      <c r="M23" s="12"/>
      <c r="N23" s="14" t="s">
        <v>207</v>
      </c>
      <c r="O23" s="12"/>
      <c r="P23" s="420">
        <v>18031</v>
      </c>
      <c r="Q23" s="417"/>
      <c r="R23" s="12"/>
      <c r="S23" s="209"/>
      <c r="T23" s="198"/>
    </row>
    <row r="24" spans="1:20" ht="3.6" customHeight="1">
      <c r="A24" s="58"/>
      <c r="B24" s="59"/>
      <c r="C24" s="59"/>
      <c r="D24" s="62"/>
      <c r="E24" s="62"/>
      <c r="F24" s="63"/>
      <c r="G24" s="12"/>
      <c r="H24" s="47"/>
      <c r="I24" s="39"/>
      <c r="J24" s="39"/>
      <c r="K24" s="49"/>
      <c r="L24" s="39"/>
      <c r="M24" s="12"/>
      <c r="N24" s="200"/>
      <c r="O24" s="14"/>
      <c r="P24" s="14"/>
      <c r="Q24" s="201"/>
      <c r="R24" s="14"/>
      <c r="S24" s="14"/>
      <c r="T24" s="14"/>
    </row>
    <row r="25" spans="1:20" ht="14.4">
      <c r="A25" s="55" t="s">
        <v>92</v>
      </c>
      <c r="B25" s="55"/>
      <c r="C25" s="55"/>
      <c r="D25" s="421">
        <f>A1*((67-D23)*2%)</f>
        <v>920.98</v>
      </c>
      <c r="E25" s="261"/>
      <c r="F25" s="261"/>
      <c r="G25" s="12"/>
      <c r="H25" s="39" t="s">
        <v>23</v>
      </c>
      <c r="I25" s="39"/>
      <c r="J25" s="39"/>
      <c r="K25" s="54">
        <f>FV(A2,K17,-K23,-K21,1)</f>
        <v>39806.057542226234</v>
      </c>
      <c r="L25" s="48"/>
      <c r="M25" s="12"/>
      <c r="N25" s="210" t="s">
        <v>208</v>
      </c>
      <c r="O25" s="12"/>
      <c r="P25" s="421">
        <f>P23/12</f>
        <v>1502.5833333333333</v>
      </c>
      <c r="Q25" s="422"/>
      <c r="R25" s="418"/>
      <c r="S25" s="419"/>
      <c r="T25" s="14"/>
    </row>
    <row r="26" spans="1:20" ht="3.6" customHeight="1">
      <c r="A26" s="55"/>
      <c r="B26" s="55"/>
      <c r="C26" s="55"/>
      <c r="D26" s="61"/>
      <c r="E26" s="61"/>
      <c r="F26" s="61"/>
      <c r="G26" s="12"/>
      <c r="H26" s="39"/>
      <c r="I26" s="39"/>
      <c r="J26" s="39"/>
      <c r="K26" s="40"/>
      <c r="L26" s="39"/>
      <c r="M26" s="12"/>
      <c r="N26" s="14"/>
      <c r="O26" s="14"/>
      <c r="P26" s="14"/>
      <c r="Q26" s="14"/>
      <c r="R26" s="14"/>
      <c r="S26" s="14"/>
      <c r="T26" s="14"/>
    </row>
    <row r="27" spans="1:20" ht="14.4">
      <c r="A27" s="55" t="s">
        <v>79</v>
      </c>
      <c r="B27" s="55"/>
      <c r="C27" s="55"/>
      <c r="D27" s="421">
        <f>R15</f>
        <v>1950</v>
      </c>
      <c r="E27" s="261"/>
      <c r="F27" s="261"/>
      <c r="G27" s="15"/>
      <c r="H27" s="39" t="s">
        <v>51</v>
      </c>
      <c r="I27" s="39"/>
      <c r="J27" s="39"/>
      <c r="K27" s="8">
        <f>'Zelf aanpassen'!I19</f>
        <v>15</v>
      </c>
      <c r="L27" s="39"/>
      <c r="M27" s="12"/>
      <c r="N27" s="199" t="s">
        <v>198</v>
      </c>
      <c r="O27" s="416" t="s">
        <v>205</v>
      </c>
      <c r="P27" s="417"/>
      <c r="Q27" s="417"/>
      <c r="R27" s="449">
        <v>1679</v>
      </c>
      <c r="S27" s="422"/>
      <c r="T27" s="14"/>
    </row>
    <row r="28" spans="1:20" ht="3.6" customHeight="1">
      <c r="A28" s="55"/>
      <c r="B28" s="55"/>
      <c r="C28" s="55"/>
      <c r="D28" s="61"/>
      <c r="E28" s="61"/>
      <c r="F28" s="61"/>
      <c r="G28" s="12"/>
      <c r="H28" s="39"/>
      <c r="I28" s="39"/>
      <c r="J28" s="39"/>
      <c r="K28" s="40"/>
      <c r="L28" s="39"/>
      <c r="M28" s="12"/>
      <c r="N28" s="14"/>
      <c r="O28" s="14"/>
      <c r="P28" s="14"/>
      <c r="Q28" s="14"/>
      <c r="R28" s="14"/>
      <c r="S28" s="14"/>
      <c r="T28" s="14"/>
    </row>
    <row r="29" spans="1:20" ht="14.4">
      <c r="A29" s="55" t="s">
        <v>17</v>
      </c>
      <c r="B29" s="55"/>
      <c r="C29" s="55"/>
      <c r="D29" s="421">
        <f>K29</f>
        <v>160.21938160746058</v>
      </c>
      <c r="E29" s="442"/>
      <c r="F29" s="442"/>
      <c r="G29" s="12"/>
      <c r="H29" s="39" t="s">
        <v>20</v>
      </c>
      <c r="I29" s="39"/>
      <c r="J29" s="39"/>
      <c r="K29" s="53">
        <f>((K25/(K27*12))*0.63)+((((K25*0.63*2%)*K27)/2)/(K27*12))</f>
        <v>160.21938160746058</v>
      </c>
      <c r="L29" s="39"/>
      <c r="M29" s="12"/>
      <c r="N29" s="14" t="s">
        <v>199</v>
      </c>
      <c r="O29" s="416" t="s">
        <v>204</v>
      </c>
      <c r="P29" s="417"/>
      <c r="Q29" s="417"/>
      <c r="R29" s="449">
        <v>11500</v>
      </c>
      <c r="S29" s="422"/>
      <c r="T29" s="12"/>
    </row>
    <row r="30" spans="1:20" ht="3.6" customHeight="1">
      <c r="A30" s="55"/>
      <c r="B30" s="55"/>
      <c r="C30" s="55"/>
      <c r="D30" s="61"/>
      <c r="E30" s="61"/>
      <c r="F30" s="61"/>
      <c r="G30" s="12"/>
      <c r="H30" s="39"/>
      <c r="I30" s="39"/>
      <c r="J30" s="39"/>
      <c r="K30" s="40"/>
      <c r="L30" s="39"/>
      <c r="M30" s="12"/>
      <c r="N30" s="14"/>
      <c r="O30" s="14"/>
      <c r="P30" s="14"/>
      <c r="Q30" s="14"/>
      <c r="R30" s="12"/>
      <c r="S30" s="12"/>
      <c r="T30" s="12"/>
    </row>
    <row r="31" spans="1:20" ht="14.4">
      <c r="A31" s="60" t="s">
        <v>78</v>
      </c>
      <c r="B31" s="55"/>
      <c r="C31" s="55"/>
      <c r="D31" s="421">
        <f>SUM(D27:F29)</f>
        <v>2110.2193816074605</v>
      </c>
      <c r="E31" s="425"/>
      <c r="F31" s="425"/>
      <c r="G31" s="16"/>
      <c r="H31" s="14"/>
      <c r="I31" s="12"/>
      <c r="J31" s="12"/>
      <c r="K31" s="20"/>
      <c r="L31" s="12"/>
      <c r="M31" s="12"/>
      <c r="N31" s="14" t="s">
        <v>200</v>
      </c>
      <c r="O31" s="416" t="s">
        <v>204</v>
      </c>
      <c r="P31" s="417"/>
      <c r="Q31" s="417"/>
      <c r="R31" s="449">
        <v>261</v>
      </c>
      <c r="S31" s="422"/>
      <c r="T31" s="12"/>
    </row>
    <row r="32" spans="1:20" ht="4.8" customHeight="1">
      <c r="A32" s="12"/>
      <c r="B32" s="12"/>
      <c r="C32" s="12"/>
      <c r="D32" s="12"/>
      <c r="E32" s="12"/>
      <c r="F32" s="12"/>
      <c r="G32" s="12"/>
      <c r="H32" s="12"/>
      <c r="I32" s="12"/>
      <c r="J32" s="12"/>
      <c r="K32" s="12"/>
      <c r="L32" s="12"/>
      <c r="M32" s="12"/>
      <c r="N32" s="14"/>
      <c r="O32" s="14"/>
      <c r="P32" s="14"/>
      <c r="Q32" s="14"/>
      <c r="R32" s="12"/>
      <c r="S32" s="12"/>
      <c r="T32" s="12"/>
    </row>
    <row r="33" spans="1:20" ht="14.4">
      <c r="A33" s="39" t="s">
        <v>7</v>
      </c>
      <c r="B33" s="39"/>
      <c r="C33" s="41"/>
      <c r="D33" s="421">
        <f>D21*'Zelf aanpassen'!I30</f>
        <v>2550</v>
      </c>
      <c r="E33" s="442"/>
      <c r="F33" s="442"/>
      <c r="G33" s="12"/>
      <c r="H33" s="12"/>
      <c r="I33" s="432" t="s">
        <v>32</v>
      </c>
      <c r="J33" s="433"/>
      <c r="K33" s="51">
        <v>40</v>
      </c>
      <c r="L33" s="40"/>
      <c r="M33" s="12"/>
      <c r="N33" s="14" t="s">
        <v>201</v>
      </c>
      <c r="O33" s="416"/>
      <c r="P33" s="417"/>
      <c r="Q33" s="417"/>
      <c r="R33" s="449">
        <v>0</v>
      </c>
      <c r="S33" s="422"/>
      <c r="T33" s="12"/>
    </row>
    <row r="34" spans="1:20" ht="3.6" customHeight="1">
      <c r="A34" s="39"/>
      <c r="B34" s="39"/>
      <c r="C34" s="41"/>
      <c r="D34" s="40"/>
      <c r="E34" s="40"/>
      <c r="F34" s="40"/>
      <c r="G34" s="12"/>
      <c r="H34" s="12"/>
      <c r="I34" s="12"/>
      <c r="J34" s="12"/>
      <c r="K34" s="12"/>
      <c r="L34" s="12"/>
      <c r="M34" s="12"/>
      <c r="N34" s="14"/>
      <c r="O34" s="14"/>
      <c r="P34" s="14"/>
      <c r="Q34" s="14"/>
      <c r="R34" s="12"/>
      <c r="S34" s="12"/>
      <c r="T34" s="12"/>
    </row>
    <row r="35" spans="1:20" ht="14.4">
      <c r="A35" s="39" t="s">
        <v>2</v>
      </c>
      <c r="B35" s="39"/>
      <c r="C35" s="41"/>
      <c r="D35" s="421">
        <f>(D33-D31)+H35</f>
        <v>439.78061839253951</v>
      </c>
      <c r="E35" s="261"/>
      <c r="F35" s="261"/>
      <c r="G35" s="64" t="s">
        <v>63</v>
      </c>
      <c r="H35" s="52">
        <v>0</v>
      </c>
      <c r="I35" s="12"/>
      <c r="J35" s="12"/>
      <c r="K35" s="12"/>
      <c r="L35" s="12"/>
      <c r="M35" s="12"/>
      <c r="N35" s="14" t="s">
        <v>202</v>
      </c>
      <c r="O35" s="416"/>
      <c r="P35" s="417"/>
      <c r="Q35" s="417"/>
      <c r="R35" s="449">
        <v>0</v>
      </c>
      <c r="S35" s="422"/>
      <c r="T35" s="12"/>
    </row>
    <row r="36" spans="1:20" ht="3.6" customHeight="1">
      <c r="A36" s="39"/>
      <c r="B36" s="39"/>
      <c r="C36" s="41"/>
      <c r="D36" s="40"/>
      <c r="E36" s="40"/>
      <c r="F36" s="40"/>
      <c r="G36" s="14"/>
      <c r="H36" s="14"/>
      <c r="I36" s="14"/>
      <c r="J36" s="12"/>
      <c r="K36" s="12"/>
      <c r="L36" s="12"/>
      <c r="M36" s="12"/>
      <c r="N36" s="14"/>
      <c r="O36" s="14"/>
      <c r="P36" s="14"/>
      <c r="Q36" s="14"/>
      <c r="R36" s="12"/>
      <c r="S36" s="12"/>
      <c r="T36" s="12"/>
    </row>
    <row r="37" spans="1:20" ht="14.4">
      <c r="A37" s="39" t="s">
        <v>24</v>
      </c>
      <c r="B37" s="39"/>
      <c r="C37" s="41"/>
      <c r="D37" s="421">
        <f>D35*(H37*12)</f>
        <v>79160.511310657108</v>
      </c>
      <c r="E37" s="442"/>
      <c r="F37" s="442"/>
      <c r="G37" s="17"/>
      <c r="H37" s="8">
        <f>'Zelf aanpassen'!I26</f>
        <v>15</v>
      </c>
      <c r="I37" s="18" t="s">
        <v>53</v>
      </c>
      <c r="J37" s="12"/>
      <c r="K37" s="18"/>
      <c r="L37" s="12"/>
      <c r="M37" s="12"/>
      <c r="N37" s="14" t="s">
        <v>203</v>
      </c>
      <c r="O37" s="416"/>
      <c r="P37" s="417"/>
      <c r="Q37" s="417"/>
      <c r="R37" s="449">
        <v>0</v>
      </c>
      <c r="S37" s="422"/>
      <c r="T37" s="12"/>
    </row>
    <row r="38" spans="1:20" ht="3.6" customHeight="1">
      <c r="A38" s="39"/>
      <c r="B38" s="39"/>
      <c r="C38" s="39"/>
      <c r="D38" s="12"/>
      <c r="E38" s="12"/>
      <c r="F38" s="12"/>
      <c r="G38" s="14"/>
      <c r="H38" s="14"/>
      <c r="I38" s="14"/>
      <c r="J38" s="12"/>
      <c r="K38" s="12"/>
      <c r="L38" s="12"/>
      <c r="M38" s="12"/>
      <c r="N38" s="12"/>
      <c r="O38" s="12"/>
      <c r="P38" s="12"/>
      <c r="Q38" s="12"/>
      <c r="R38" s="12"/>
      <c r="S38" s="12"/>
      <c r="T38" s="12"/>
    </row>
    <row r="39" spans="1:20" ht="14.4">
      <c r="A39" s="41" t="s">
        <v>62</v>
      </c>
      <c r="B39" s="41"/>
      <c r="C39" s="41"/>
      <c r="D39" s="421">
        <f>A4</f>
        <v>164.00725369312738</v>
      </c>
      <c r="E39" s="424"/>
      <c r="F39" s="424"/>
      <c r="G39" s="19"/>
      <c r="H39" s="28">
        <f>'Zelf aanpassen'!I23</f>
        <v>0.02</v>
      </c>
      <c r="I39" s="17" t="s">
        <v>54</v>
      </c>
      <c r="J39" s="12"/>
      <c r="K39" s="18"/>
      <c r="L39" s="12"/>
      <c r="M39" s="12"/>
      <c r="N39" s="15" t="s">
        <v>60</v>
      </c>
      <c r="O39" s="12"/>
      <c r="P39" s="12"/>
      <c r="Q39" s="436" t="s">
        <v>61</v>
      </c>
      <c r="R39" s="437"/>
      <c r="S39" s="437"/>
      <c r="T39" s="12"/>
    </row>
    <row r="40" spans="1:20" ht="7.2" customHeight="1">
      <c r="A40" s="15"/>
      <c r="B40" s="15"/>
      <c r="C40" s="15"/>
      <c r="D40" s="15"/>
      <c r="E40" s="15"/>
      <c r="F40" s="20"/>
      <c r="G40" s="19"/>
      <c r="H40" s="14"/>
      <c r="I40" s="14"/>
      <c r="J40" s="14"/>
      <c r="K40" s="14"/>
      <c r="L40" s="14"/>
      <c r="M40" s="12"/>
      <c r="N40" s="12"/>
      <c r="O40" s="12"/>
      <c r="P40" s="12"/>
      <c r="Q40" s="12"/>
      <c r="R40" s="12"/>
      <c r="S40" s="12"/>
      <c r="T40" s="12"/>
    </row>
    <row r="41" spans="1:20" ht="7.2" customHeight="1">
      <c r="A41" s="43"/>
      <c r="B41" s="43"/>
      <c r="C41" s="43"/>
      <c r="D41" s="43"/>
      <c r="E41" s="43"/>
      <c r="F41" s="44"/>
      <c r="G41" s="45"/>
      <c r="H41" s="46"/>
      <c r="I41" s="46"/>
      <c r="J41" s="46"/>
      <c r="K41" s="46"/>
      <c r="L41" s="46"/>
    </row>
    <row r="42" spans="1:20" ht="23.4" customHeight="1">
      <c r="A42" s="426" t="s">
        <v>84</v>
      </c>
      <c r="B42" s="261"/>
      <c r="C42" s="261"/>
      <c r="D42" s="261"/>
      <c r="E42" s="261"/>
      <c r="F42" s="261"/>
      <c r="G42" s="261"/>
      <c r="H42" s="261"/>
      <c r="I42" s="261"/>
      <c r="J42" s="261"/>
      <c r="K42" s="261"/>
      <c r="L42" s="261"/>
      <c r="M42" s="261"/>
      <c r="N42" s="261"/>
      <c r="O42" s="261"/>
      <c r="P42" s="261"/>
      <c r="Q42" s="261"/>
      <c r="R42" s="261"/>
      <c r="S42" s="261"/>
      <c r="T42" s="261"/>
    </row>
    <row r="43" spans="1:20" ht="13.2" customHeight="1">
      <c r="A43" s="21"/>
      <c r="B43" s="22"/>
      <c r="C43" s="22"/>
      <c r="D43" s="22"/>
      <c r="E43" s="22"/>
      <c r="F43" s="22"/>
      <c r="G43" s="22"/>
      <c r="H43" s="22"/>
      <c r="I43" s="22"/>
      <c r="J43" s="22"/>
      <c r="K43" s="22"/>
      <c r="L43" s="22"/>
      <c r="M43" s="22"/>
      <c r="N43" s="50"/>
      <c r="O43" s="50"/>
      <c r="P43" s="50"/>
      <c r="Q43" s="50"/>
      <c r="R43" s="50"/>
      <c r="S43" s="50"/>
      <c r="T43" s="50"/>
    </row>
    <row r="44" spans="1:20" ht="13.2" customHeight="1">
      <c r="A44" s="22" t="s">
        <v>28</v>
      </c>
      <c r="B44" s="22"/>
      <c r="C44" s="22"/>
      <c r="D44" s="22"/>
      <c r="E44" s="421">
        <f>(N21*G44)*O21</f>
        <v>1275</v>
      </c>
      <c r="F44" s="434"/>
      <c r="G44" s="30">
        <f>'Zelf aanpassen'!I34</f>
        <v>0.5</v>
      </c>
      <c r="H44" s="22" t="s">
        <v>86</v>
      </c>
      <c r="I44" s="22"/>
      <c r="J44" s="22"/>
      <c r="K44" s="22"/>
      <c r="L44" s="22"/>
      <c r="M44" s="22"/>
      <c r="N44" s="50"/>
      <c r="O44" s="50"/>
      <c r="P44" s="50"/>
      <c r="Q44" s="50"/>
      <c r="R44" s="50"/>
      <c r="S44" s="50"/>
      <c r="T44" s="50"/>
    </row>
    <row r="45" spans="1:20" ht="3.6" customHeight="1">
      <c r="A45" s="21"/>
      <c r="B45" s="22"/>
      <c r="C45" s="22"/>
      <c r="D45" s="22"/>
      <c r="E45" s="22"/>
      <c r="F45" s="22"/>
      <c r="G45" s="22"/>
      <c r="H45" s="22"/>
      <c r="I45" s="22"/>
      <c r="J45" s="22"/>
      <c r="K45" s="22"/>
      <c r="L45" s="22"/>
      <c r="M45" s="22"/>
      <c r="N45" s="50"/>
      <c r="O45" s="50"/>
      <c r="P45" s="50"/>
      <c r="Q45" s="50"/>
      <c r="R45" s="50"/>
      <c r="S45" s="50"/>
      <c r="T45" s="50"/>
    </row>
    <row r="46" spans="1:20" ht="14.4">
      <c r="A46" s="22" t="s">
        <v>21</v>
      </c>
      <c r="B46" s="22"/>
      <c r="C46" s="22"/>
      <c r="D46" s="22"/>
      <c r="E46" s="438">
        <f>(R17/12)*0.63</f>
        <v>420</v>
      </c>
      <c r="F46" s="261"/>
      <c r="G46" s="23" t="s">
        <v>85</v>
      </c>
      <c r="H46" s="22" t="s">
        <v>55</v>
      </c>
      <c r="I46" s="22"/>
      <c r="J46" s="22"/>
      <c r="K46" s="438">
        <f>(R19/12)*0.63</f>
        <v>367.5</v>
      </c>
      <c r="L46" s="439"/>
      <c r="M46" s="22"/>
      <c r="N46" s="50"/>
      <c r="O46" s="50"/>
      <c r="P46" s="50"/>
      <c r="Q46" s="50"/>
      <c r="R46" s="50"/>
      <c r="S46" s="50"/>
      <c r="T46" s="50"/>
    </row>
    <row r="47" spans="1:20" ht="3.6" customHeight="1">
      <c r="A47" s="22"/>
      <c r="B47" s="22"/>
      <c r="C47" s="22"/>
      <c r="D47" s="22"/>
      <c r="E47" s="22"/>
      <c r="F47" s="22"/>
      <c r="G47" s="22"/>
      <c r="H47" s="22"/>
      <c r="I47" s="22"/>
      <c r="J47" s="22"/>
      <c r="K47" s="22"/>
      <c r="L47" s="22"/>
      <c r="M47" s="22"/>
      <c r="N47" s="50"/>
      <c r="O47" s="50"/>
      <c r="P47" s="50"/>
      <c r="Q47" s="50"/>
      <c r="R47" s="50"/>
      <c r="S47" s="50"/>
      <c r="T47" s="50"/>
    </row>
    <row r="48" spans="1:20" ht="14.4">
      <c r="A48" s="24" t="s">
        <v>29</v>
      </c>
      <c r="B48" s="22"/>
      <c r="C48" s="22"/>
      <c r="D48" s="22"/>
      <c r="E48" s="421">
        <f>E44-E46</f>
        <v>855</v>
      </c>
      <c r="F48" s="441"/>
      <c r="G48" s="22"/>
      <c r="H48" s="22" t="s">
        <v>31</v>
      </c>
      <c r="I48" s="22"/>
      <c r="J48" s="22"/>
      <c r="K48" s="421">
        <f>(E48*12)*(67-K33)</f>
        <v>277020</v>
      </c>
      <c r="L48" s="261"/>
      <c r="M48" s="22"/>
      <c r="N48" s="50"/>
      <c r="O48" s="50"/>
      <c r="P48" s="50"/>
      <c r="Q48" s="50"/>
      <c r="R48" s="50"/>
      <c r="S48" s="50"/>
      <c r="T48" s="50"/>
    </row>
    <row r="49" spans="1:20" ht="3.6" customHeight="1">
      <c r="A49" s="22"/>
      <c r="B49" s="22"/>
      <c r="C49" s="22"/>
      <c r="D49" s="22"/>
      <c r="E49" s="22"/>
      <c r="F49" s="22"/>
      <c r="G49" s="22"/>
      <c r="H49" s="22"/>
      <c r="I49" s="22"/>
      <c r="J49" s="22"/>
      <c r="K49" s="22"/>
      <c r="L49" s="22"/>
      <c r="M49" s="22"/>
      <c r="N49" s="50"/>
      <c r="O49" s="50"/>
      <c r="P49" s="50"/>
      <c r="Q49" s="50"/>
      <c r="R49" s="50"/>
      <c r="S49" s="50"/>
      <c r="T49" s="50"/>
    </row>
    <row r="50" spans="1:20" ht="14.4">
      <c r="A50" s="24" t="s">
        <v>30</v>
      </c>
      <c r="B50" s="22"/>
      <c r="C50" s="22"/>
      <c r="D50" s="22"/>
      <c r="E50" s="421">
        <f>E44-K46</f>
        <v>907.5</v>
      </c>
      <c r="F50" s="441"/>
      <c r="G50" s="22"/>
      <c r="H50" s="22" t="s">
        <v>31</v>
      </c>
      <c r="I50" s="22"/>
      <c r="J50" s="22"/>
      <c r="K50" s="421">
        <f>(E50*12)*20</f>
        <v>217800</v>
      </c>
      <c r="L50" s="434"/>
      <c r="M50" s="22"/>
      <c r="N50" s="50"/>
      <c r="O50" s="50"/>
      <c r="P50" s="50"/>
      <c r="Q50" s="50"/>
      <c r="R50" s="50"/>
      <c r="S50" s="50"/>
      <c r="T50" s="50"/>
    </row>
    <row r="51" spans="1:20">
      <c r="A51" s="22"/>
      <c r="B51" s="22"/>
      <c r="C51" s="22"/>
      <c r="D51" s="22"/>
      <c r="E51" s="22"/>
      <c r="F51" s="22"/>
      <c r="G51" s="22"/>
      <c r="H51" s="22"/>
      <c r="I51" s="22"/>
      <c r="J51" s="22"/>
      <c r="K51" s="22"/>
      <c r="L51" s="22"/>
      <c r="M51" s="22"/>
      <c r="N51" s="50"/>
      <c r="O51" s="50"/>
      <c r="P51" s="50"/>
      <c r="Q51" s="50"/>
      <c r="R51" s="50"/>
      <c r="S51" s="50"/>
      <c r="T51" s="50"/>
    </row>
    <row r="52" spans="1:20" s="50" customFormat="1"/>
    <row r="53" spans="1:20" s="50" customFormat="1"/>
    <row r="54" spans="1:20" s="50" customFormat="1"/>
    <row r="55" spans="1:20" s="50" customFormat="1"/>
    <row r="56" spans="1:20" s="50" customFormat="1"/>
  </sheetData>
  <sheetProtection algorithmName="SHA-512" hashValue="0ZWOnsnsRZa7oavng1CO9qws/NKhUwsaRt3TeyidEx4t5dL4lwgFe3jldG051zPakitlnwHql+siXZ+SL6caMw==" saltValue="EVB79P6BmeKEe6xCZaI9DQ==" spinCount="100000" sheet="1" objects="1" scenarios="1" selectLockedCells="1" selectUnlockedCells="1"/>
  <mergeCells count="48">
    <mergeCell ref="E50:F50"/>
    <mergeCell ref="E48:F48"/>
    <mergeCell ref="D25:F25"/>
    <mergeCell ref="D23:F23"/>
    <mergeCell ref="E44:F44"/>
    <mergeCell ref="E46:F46"/>
    <mergeCell ref="D27:F27"/>
    <mergeCell ref="D29:F29"/>
    <mergeCell ref="D33:F33"/>
    <mergeCell ref="D35:F35"/>
    <mergeCell ref="D37:F37"/>
    <mergeCell ref="K48:L48"/>
    <mergeCell ref="K50:L50"/>
    <mergeCell ref="R13:S13"/>
    <mergeCell ref="R15:S15"/>
    <mergeCell ref="R17:S17"/>
    <mergeCell ref="R19:S19"/>
    <mergeCell ref="Q39:S39"/>
    <mergeCell ref="K46:L46"/>
    <mergeCell ref="N15:Q15"/>
    <mergeCell ref="R33:S33"/>
    <mergeCell ref="R35:S35"/>
    <mergeCell ref="R37:S37"/>
    <mergeCell ref="O27:Q27"/>
    <mergeCell ref="O29:Q29"/>
    <mergeCell ref="O31:Q31"/>
    <mergeCell ref="O33:Q33"/>
    <mergeCell ref="A9:T9"/>
    <mergeCell ref="D39:F39"/>
    <mergeCell ref="D31:F31"/>
    <mergeCell ref="A42:T42"/>
    <mergeCell ref="A19:B19"/>
    <mergeCell ref="C19:F19"/>
    <mergeCell ref="N11:S11"/>
    <mergeCell ref="C11:F11"/>
    <mergeCell ref="C15:F15"/>
    <mergeCell ref="C13:F13"/>
    <mergeCell ref="C17:F17"/>
    <mergeCell ref="R27:S27"/>
    <mergeCell ref="I33:J33"/>
    <mergeCell ref="D21:F21"/>
    <mergeCell ref="R29:S29"/>
    <mergeCell ref="R31:S31"/>
    <mergeCell ref="O35:Q35"/>
    <mergeCell ref="O37:Q37"/>
    <mergeCell ref="R25:S25"/>
    <mergeCell ref="P23:Q23"/>
    <mergeCell ref="P25:Q25"/>
  </mergeCells>
  <dataValidations count="2">
    <dataValidation type="list" allowBlank="1" showInputMessage="1" showErrorMessage="1" sqref="C13" xr:uid="{20491D13-20D7-42D5-83DF-9AA6E5922165}">
      <formula1>$C$1:$C$2</formula1>
    </dataValidation>
    <dataValidation type="list" allowBlank="1" showInputMessage="1" showErrorMessage="1" sqref="Q19" xr:uid="{3AAB386D-9B34-4BE3-A555-680A7356FD73}">
      <formula1>$J$1:$J$7</formula1>
    </dataValidation>
  </dataValidations>
  <hyperlinks>
    <hyperlink ref="C15" r:id="rId1" xr:uid="{52991088-4506-42C1-B561-C97E828F6B06}"/>
    <hyperlink ref="A19:B19" r:id="rId2" display="AOW-leeftijd op:" xr:uid="{B351FC1C-487E-412F-B763-E5D5CE3925E9}"/>
    <hyperlink ref="N15:Q15" r:id="rId3" display="Netto pensioen per maand, incl. AOW" xr:uid="{99B964BF-E9F6-47E1-8EA7-C0C698094EF1}"/>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Je Persoonlijke Pensioenplan</vt:lpstr>
      <vt:lpstr>Zelf aanpassen</vt:lpstr>
      <vt:lpstr>Pensioen en huis</vt:lpstr>
      <vt:lpstr>Risicoprofiel</vt:lpstr>
      <vt:lpstr>Tabblad voor expert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2023-04-26T08:13:49Z</cp:lastPrinted>
  <dcterms:created xsi:type="dcterms:W3CDTF">2023-01-09T14:43:16Z</dcterms:created>
  <dcterms:modified xsi:type="dcterms:W3CDTF">2023-04-26T08:22:22Z</dcterms:modified>
</cp:coreProperties>
</file>